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4"/>
  </bookViews>
  <sheets>
    <sheet name="ejercicio A" sheetId="1" r:id="rId1"/>
    <sheet name="ejercicio B" sheetId="2" r:id="rId2"/>
    <sheet name="ejercicio D" sheetId="3" r:id="rId3"/>
    <sheet name="ejercicio E" sheetId="4" r:id="rId4"/>
    <sheet name="ejercicio C" sheetId="5" r:id="rId5"/>
  </sheets>
  <definedNames/>
  <calcPr fullCalcOnLoad="1"/>
</workbook>
</file>

<file path=xl/sharedStrings.xml><?xml version="1.0" encoding="utf-8"?>
<sst xmlns="http://schemas.openxmlformats.org/spreadsheetml/2006/main" count="161" uniqueCount="84">
  <si>
    <t xml:space="preserve"> </t>
  </si>
  <si>
    <t>(e)</t>
  </si>
  <si>
    <t>( f ) * i</t>
  </si>
  <si>
    <t>(c ) - (d)</t>
  </si>
  <si>
    <t>( f ) - ( e )</t>
  </si>
  <si>
    <t>(f)</t>
  </si>
  <si>
    <t>(g)</t>
  </si>
  <si>
    <t>(c )</t>
  </si>
  <si>
    <t>(d)</t>
  </si>
  <si>
    <t>amorti-</t>
  </si>
  <si>
    <t>deuda</t>
  </si>
  <si>
    <t>n</t>
  </si>
  <si>
    <t>cuota</t>
  </si>
  <si>
    <t xml:space="preserve"> interés</t>
  </si>
  <si>
    <t>zación</t>
  </si>
  <si>
    <t>residual</t>
  </si>
  <si>
    <t>extinguida</t>
  </si>
  <si>
    <t>préstamo</t>
  </si>
  <si>
    <t>( g ) - ( e )</t>
  </si>
  <si>
    <t>1era. tasa i</t>
  </si>
  <si>
    <t>datos</t>
  </si>
  <si>
    <t>función pago</t>
  </si>
  <si>
    <t>carga de datos</t>
  </si>
  <si>
    <t>periodo</t>
  </si>
  <si>
    <t>renta</t>
  </si>
  <si>
    <t>valor presente</t>
  </si>
  <si>
    <t>carga de</t>
  </si>
  <si>
    <t xml:space="preserve">gradiente de </t>
  </si>
  <si>
    <t>ingresos</t>
  </si>
  <si>
    <t>gradiente de</t>
  </si>
  <si>
    <t>costos</t>
  </si>
  <si>
    <t>primer</t>
  </si>
  <si>
    <t>ingreso</t>
  </si>
  <si>
    <t>primer costo</t>
  </si>
  <si>
    <t>tasa de</t>
  </si>
  <si>
    <t>oportunidad</t>
  </si>
  <si>
    <t>vpn</t>
  </si>
  <si>
    <t>resultados</t>
  </si>
  <si>
    <t>función excel</t>
  </si>
  <si>
    <t>para T.0. =2%</t>
  </si>
  <si>
    <t>T.0.</t>
  </si>
  <si>
    <t>VPN</t>
  </si>
  <si>
    <t>para T.0. =14%</t>
  </si>
  <si>
    <t>inversiones</t>
  </si>
  <si>
    <t>TO = 2%</t>
  </si>
  <si>
    <t>EJERCICIO D</t>
  </si>
  <si>
    <t>EJERCICIO C</t>
  </si>
  <si>
    <t>EJERCICIO B</t>
  </si>
  <si>
    <t>EJERCICIO A</t>
  </si>
  <si>
    <t>inversión</t>
  </si>
  <si>
    <t>TIR</t>
  </si>
  <si>
    <t>resultados cargados caso por caso</t>
  </si>
  <si>
    <t xml:space="preserve">                                                           </t>
  </si>
  <si>
    <t>VPN que se aproxime a CERO</t>
  </si>
  <si>
    <t xml:space="preserve">VPN que se aprox. a CERO con función Excel </t>
  </si>
  <si>
    <t>(para efectuar estimaciones de</t>
  </si>
  <si>
    <t xml:space="preserve">diferentes niveles de inversión, </t>
  </si>
  <si>
    <t>variando la celda, H24 )</t>
  </si>
  <si>
    <t>la TIR y elaborar tabla de abajo, para</t>
  </si>
  <si>
    <t>estimación de la TIR con la función del Excel</t>
  </si>
  <si>
    <t>estimacion  de la TIR estimando un</t>
  </si>
  <si>
    <t>inversion S/. 7000 y T.O= 10.871%</t>
  </si>
  <si>
    <t>(-S/ 0.56 es el VPN que se aproxima a CERO por lo -</t>
  </si>
  <si>
    <t>que la TIR es de aproximadamente 10.871%)</t>
  </si>
  <si>
    <t>(a)</t>
  </si>
  <si>
    <t>(b)</t>
  </si>
  <si>
    <t xml:space="preserve"> ( c)= ((e)-1)*i)</t>
  </si>
  <si>
    <t>(d) = (b)+( c)</t>
  </si>
  <si>
    <t>(e)=((e)-1)+(d)</t>
  </si>
  <si>
    <t>fin del</t>
  </si>
  <si>
    <t>depósito</t>
  </si>
  <si>
    <t>interés sobre</t>
  </si>
  <si>
    <t xml:space="preserve">adición al </t>
  </si>
  <si>
    <t>total en el</t>
  </si>
  <si>
    <t>trimestre</t>
  </si>
  <si>
    <t>fondo</t>
  </si>
  <si>
    <t>Carga datos</t>
  </si>
  <si>
    <t>tasa de interés</t>
  </si>
  <si>
    <t xml:space="preserve"> cuadro del fondo de amortización</t>
  </si>
  <si>
    <t>pagos</t>
  </si>
  <si>
    <t xml:space="preserve">Fondo de </t>
  </si>
  <si>
    <t>Amortización</t>
  </si>
  <si>
    <t>intereses</t>
  </si>
  <si>
    <t>EJERCICIO 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</si>
</sst>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.00_);[Red]\(&quot;S/.&quot;\ #,##0.00\)"/>
    <numFmt numFmtId="165" formatCode="[$S/.-280A]\ #,##0.00_ ;[Red]\-[$S/.-280A]\ #,##0.00\ "/>
    <numFmt numFmtId="166" formatCode="0.0"/>
    <numFmt numFmtId="167" formatCode="0.000"/>
    <numFmt numFmtId="168" formatCode="[$S/.-280A]\ #,##0_ ;[Red]\-[$S/.-280A]\ #,##0\ "/>
    <numFmt numFmtId="169" formatCode="#,##0.00_ ;[Red]\-#,##0.00\ "/>
    <numFmt numFmtId="170" formatCode="#,##0.000_ ;[Red]\-#,##0.000\ "/>
    <numFmt numFmtId="171" formatCode="#,##0.0000_ ;[Red]\-#,##0.0000\ "/>
    <numFmt numFmtId="172" formatCode="#,##0.00000_ ;[Red]\-#,##0.00000\ "/>
    <numFmt numFmtId="173" formatCode="0.0%"/>
    <numFmt numFmtId="174" formatCode="0.000%"/>
    <numFmt numFmtId="175" formatCode="[$S/.-280A]\ #,##0.00"/>
    <numFmt numFmtId="176" formatCode="0.0000%"/>
    <numFmt numFmtId="177" formatCode="&quot;S/.&quot;\ #,##0.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5.5"/>
      <name val="Arial"/>
      <family val="0"/>
    </font>
    <font>
      <sz val="8.25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9.25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8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/>
    </xf>
    <xf numFmtId="9" fontId="2" fillId="2" borderId="8" xfId="19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8" fontId="0" fillId="2" borderId="3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4" borderId="6" xfId="0" applyNumberFormat="1" applyFill="1" applyBorder="1" applyAlignment="1">
      <alignment horizontal="center"/>
    </xf>
    <xf numFmtId="4" fontId="0" fillId="4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8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9" fontId="0" fillId="0" borderId="4" xfId="19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0" borderId="10" xfId="19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0" fontId="12" fillId="0" borderId="0" xfId="0" applyFont="1" applyAlignment="1">
      <alignment/>
    </xf>
    <xf numFmtId="0" fontId="0" fillId="2" borderId="9" xfId="0" applyFill="1" applyBorder="1" applyAlignment="1">
      <alignment horizontal="center"/>
    </xf>
    <xf numFmtId="1" fontId="0" fillId="0" borderId="5" xfId="19" applyNumberFormat="1" applyBorder="1" applyAlignment="1">
      <alignment horizontal="center"/>
    </xf>
    <xf numFmtId="1" fontId="0" fillId="0" borderId="6" xfId="19" applyNumberFormat="1" applyBorder="1" applyAlignment="1">
      <alignment horizontal="center"/>
    </xf>
    <xf numFmtId="1" fontId="0" fillId="0" borderId="6" xfId="19" applyNumberFormat="1" applyFill="1" applyBorder="1" applyAlignment="1">
      <alignment horizontal="center"/>
    </xf>
    <xf numFmtId="1" fontId="0" fillId="0" borderId="7" xfId="19" applyNumberFormat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165" fontId="0" fillId="3" borderId="10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Alignment="1">
      <alignment/>
    </xf>
    <xf numFmtId="172" fontId="0" fillId="2" borderId="11" xfId="0" applyNumberFormat="1" applyFill="1" applyBorder="1" applyAlignment="1">
      <alignment horizontal="center"/>
    </xf>
    <xf numFmtId="174" fontId="0" fillId="2" borderId="1" xfId="19" applyNumberFormat="1" applyFill="1" applyBorder="1" applyAlignment="1">
      <alignment horizontal="center"/>
    </xf>
    <xf numFmtId="175" fontId="0" fillId="3" borderId="10" xfId="0" applyNumberFormat="1" applyFill="1" applyBorder="1" applyAlignment="1">
      <alignment horizontal="center"/>
    </xf>
    <xf numFmtId="176" fontId="0" fillId="0" borderId="12" xfId="19" applyNumberFormat="1" applyBorder="1" applyAlignment="1">
      <alignment horizontal="center"/>
    </xf>
    <xf numFmtId="176" fontId="0" fillId="0" borderId="8" xfId="19" applyNumberFormat="1" applyBorder="1" applyAlignment="1">
      <alignment horizontal="center"/>
    </xf>
    <xf numFmtId="176" fontId="0" fillId="0" borderId="11" xfId="19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19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77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176" fontId="0" fillId="3" borderId="7" xfId="19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8" fontId="0" fillId="2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 presente neto para inversiones de S/. 7,000.00</a:t>
            </a:r>
          </a:p>
        </c:rich>
      </c:tx>
      <c:layout>
        <c:manualLayout>
          <c:xMode val="factor"/>
          <c:yMode val="factor"/>
          <c:x val="0.0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225"/>
          <c:w val="0.92475"/>
          <c:h val="0.72375"/>
        </c:manualLayout>
      </c:layout>
      <c:lineChart>
        <c:grouping val="standard"/>
        <c:varyColors val="0"/>
        <c:ser>
          <c:idx val="0"/>
          <c:order val="0"/>
          <c:tx>
            <c:v>valor presente neto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'ejercicio C'!$G$35:$G$49</c:f>
              <c:numCache>
                <c:ptCount val="15"/>
                <c:pt idx="0">
                  <c:v>0.02</c:v>
                </c:pt>
                <c:pt idx="1">
                  <c:v>0.04</c:v>
                </c:pt>
                <c:pt idx="2">
                  <c:v>0.05</c:v>
                </c:pt>
                <c:pt idx="3">
                  <c:v>0.06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0.11</c:v>
                </c:pt>
                <c:pt idx="9">
                  <c:v>0.12</c:v>
                </c:pt>
                <c:pt idx="10">
                  <c:v>0.13</c:v>
                </c:pt>
                <c:pt idx="11">
                  <c:v>0.14</c:v>
                </c:pt>
                <c:pt idx="12">
                  <c:v>0.15</c:v>
                </c:pt>
                <c:pt idx="13">
                  <c:v>0.16</c:v>
                </c:pt>
                <c:pt idx="14">
                  <c:v>0.17</c:v>
                </c:pt>
              </c:numCache>
            </c:numRef>
          </c:cat>
          <c:val>
            <c:numRef>
              <c:f>'ejercicio C'!$H$35:$H$49</c:f>
              <c:numCache>
                <c:ptCount val="15"/>
                <c:pt idx="0">
                  <c:v>219389.1931020854</c:v>
                </c:pt>
                <c:pt idx="1">
                  <c:v>92789.56695321052</c:v>
                </c:pt>
                <c:pt idx="2">
                  <c:v>60750.007277100696</c:v>
                </c:pt>
                <c:pt idx="3">
                  <c:v>39519.96344873741</c:v>
                </c:pt>
                <c:pt idx="4">
                  <c:v>25166.518869262938</c:v>
                </c:pt>
                <c:pt idx="5">
                  <c:v>15260.90381730842</c:v>
                </c:pt>
                <c:pt idx="6">
                  <c:v>8282.231500021822</c:v>
                </c:pt>
                <c:pt idx="7">
                  <c:v>3264.271999202383</c:v>
                </c:pt>
                <c:pt idx="8">
                  <c:v>-416.0820411093109</c:v>
                </c:pt>
                <c:pt idx="9">
                  <c:v>-3166.915963187813</c:v>
                </c:pt>
                <c:pt idx="10">
                  <c:v>-5259.7620607773915</c:v>
                </c:pt>
                <c:pt idx="11">
                  <c:v>-6878.235824013346</c:v>
                </c:pt>
                <c:pt idx="12">
                  <c:v>-8148.548305236103</c:v>
                </c:pt>
                <c:pt idx="13">
                  <c:v>-9158.887285818164</c:v>
                </c:pt>
                <c:pt idx="14">
                  <c:v>-9971.88530129962</c:v>
                </c:pt>
              </c:numCache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auto val="1"/>
        <c:lblOffset val="100"/>
        <c:noMultiLvlLbl val="0"/>
      </c:catAx>
      <c:valAx>
        <c:axId val="52765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nuevos soles presentes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[$S/.-280A]\ #,##0_ ;[Red]\-[$S/.-280A]\ 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2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025"/>
          <c:y val="0.13225"/>
          <c:w val="0.91725"/>
          <c:h val="0.763"/>
        </c:manualLayout>
      </c:layout>
      <c:lineChart>
        <c:grouping val="standard"/>
        <c:varyColors val="0"/>
        <c:ser>
          <c:idx val="0"/>
          <c:order val="0"/>
          <c:tx>
            <c:v>valor presente neto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'ejercicio C'!$G$35:$G$49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'ejercicio C'!$H$35:$H$49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auto val="1"/>
        <c:lblOffset val="100"/>
        <c:noMultiLvlLbl val="0"/>
      </c:catAx>
      <c:valAx>
        <c:axId val="4612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nuevos soles presentes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[$S/.-280A]\ #,##0_ ;[Red]\-[$S/.-280A]\ 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2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7</xdr:col>
      <xdr:colOff>228600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219075"/>
          <a:ext cx="4791075" cy="1314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A.- Una empresa requiere fondos económicos para invertir en maquinaria y  solicita un préstamo a una institución financiera  por un valor de S/.30,000. Este préstamo será  pagado en 60 cuotas mensuales iguales. La institución financiera que le brindará el préstamo aplicará una TEM del 5%. Estimar el saldo residual para los siguientes periodos (en meses): (4 puntos) 
(1)  10 ; (2) 14 ; (3) 18; (4) 20  (5) 26 ; (6) 28, (7) 32; (8) 38, (9) 44, (10) 48, (11) 50, (12) 52, (13) 56, (14) 58, (15) 59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57150</xdr:rowOff>
    </xdr:from>
    <xdr:to>
      <xdr:col>7</xdr:col>
      <xdr:colOff>638175</xdr:colOff>
      <xdr:row>11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542925"/>
          <a:ext cx="4848225" cy="1314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B.- Una empresa requiere fondos económicos para invertir en maquinaria y  solicita un préstamo a una institución financiera  por un valor de S/.30,000. Este préstamo será  pagado en 60 cuotas mensuales iguales anticipadas. La institución financiera que le brindará el préstamo aplicará una TEM del 5%. Estimar el saldo residual para los siguientes periodos (en meses): (4 puntos) 
(1)  10 ; (2) 14 ; (3) 18; (4) 20  (5) 26 ; (6) 28, (7) 32; (8) 38, (9) 44, (10) 48, (11) 50, (12) 52, (13) 56, (14) 57, (15) 58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47625</xdr:rowOff>
    </xdr:from>
    <xdr:to>
      <xdr:col>7</xdr:col>
      <xdr:colOff>695325</xdr:colOff>
      <xdr:row>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09550"/>
          <a:ext cx="5076825" cy="1314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D.- En relación a la pregunta anterior, estime la Tasa Interna de Retorno si cada una de las tres inversiones tienen los siguientes valores (en nuevos soles) (4 puntos)
(1)  1000;  (2) 2000; (3) 3000; (4)4000;  (5) 5000; (6)6000; (7)7000; (8) 8000; (9) 9000  (10) 10000; (11) 11000; (12) 12000; (13) 13000; (14) 14000; (15) 15,000
</a:t>
          </a:r>
        </a:p>
      </xdr:txBody>
    </xdr:sp>
    <xdr:clientData/>
  </xdr:twoCellAnchor>
  <xdr:twoCellAnchor>
    <xdr:from>
      <xdr:col>4</xdr:col>
      <xdr:colOff>371475</xdr:colOff>
      <xdr:row>57</xdr:row>
      <xdr:rowOff>104775</xdr:rowOff>
    </xdr:from>
    <xdr:to>
      <xdr:col>9</xdr:col>
      <xdr:colOff>142875</xdr:colOff>
      <xdr:row>72</xdr:row>
      <xdr:rowOff>9525</xdr:rowOff>
    </xdr:to>
    <xdr:graphicFrame>
      <xdr:nvGraphicFramePr>
        <xdr:cNvPr id="2" name="Chart 4"/>
        <xdr:cNvGraphicFramePr/>
      </xdr:nvGraphicFramePr>
      <xdr:xfrm>
        <a:off x="3505200" y="9334500"/>
        <a:ext cx="4324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104775</xdr:rowOff>
    </xdr:from>
    <xdr:to>
      <xdr:col>7</xdr:col>
      <xdr:colOff>171450</xdr:colOff>
      <xdr:row>10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266700"/>
          <a:ext cx="4619625" cy="1495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Ud. ahorra en una institución financiera efectuando dépositos mensuales vencidos iguales durante 5 años con la finalidad de acumular un Fondo de Amortización.   La institución financiera mencionada paga por los depósitos una tasa de interés del 2% mensual. Se desea estimar el valor de los intereses generados en el último periodo del horizonte de tiempo señalado si el Fondo de Amortización requerido asciende al siguiente valor (en nuevos soles):  (4 puntos)
(1)  20,000; (2) 21,000 ; (3) 22,000; (4) 23,000  (5) 24,000 ; (6) 24,000, (7) 25,000; (8) 26,000; (9) 27,000; (10) 28,000; (11) 29,000; (12) 30,000; (13) 31,000; (14) 32,000; (15) 33,000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57150</xdr:rowOff>
    </xdr:from>
    <xdr:to>
      <xdr:col>7</xdr:col>
      <xdr:colOff>695325</xdr:colOff>
      <xdr:row>10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81100" y="381000"/>
          <a:ext cx="5095875" cy="1314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C.- Un negocio requiere de una inversión de S/. 7,000.00 al inicio del mismo y al final de cada uno de los dos primeros meses. El primer ingreso será al final del 3er. mes y tendrá un valor S/. 3,000  aumentando cada mes en 5%. El primer costo coincidirá con el primer ingreso y tendrá un valor de S/. 1,800  aumentando cada mes en 4%. La vida útil del proyecto es de 5 años. Estimar el Valor Presente Neto para las siguientes tasas de oportunidad: (4 puntos)
(1)  2%;  (2) 4% ; (3) 5%; (4) 6%  (5) 7% ; (6) 8%, (7) 9%; (8) 10% meses; (9) 11%  (10) 12% ; (11) 13%; (12) 14%; (13) 15%; (14) 16% , (15) 17% 
</a:t>
          </a:r>
        </a:p>
      </xdr:txBody>
    </xdr:sp>
    <xdr:clientData/>
  </xdr:twoCellAnchor>
  <xdr:twoCellAnchor>
    <xdr:from>
      <xdr:col>7</xdr:col>
      <xdr:colOff>0</xdr:colOff>
      <xdr:row>26</xdr:row>
      <xdr:rowOff>142875</xdr:rowOff>
    </xdr:from>
    <xdr:to>
      <xdr:col>7</xdr:col>
      <xdr:colOff>57150</xdr:colOff>
      <xdr:row>29</xdr:row>
      <xdr:rowOff>104775</xdr:rowOff>
    </xdr:to>
    <xdr:sp>
      <xdr:nvSpPr>
        <xdr:cNvPr id="2" name="AutoShape 10"/>
        <xdr:cNvSpPr>
          <a:spLocks/>
        </xdr:cNvSpPr>
      </xdr:nvSpPr>
      <xdr:spPr>
        <a:xfrm rot="5400000">
          <a:off x="5581650" y="4352925"/>
          <a:ext cx="57150" cy="447675"/>
        </a:xfrm>
        <a:prstGeom prst="bentConnector3">
          <a:avLst>
            <a:gd name="adj1" fmla="val 48935"/>
            <a:gd name="adj2" fmla="val -7616666"/>
            <a:gd name="adj3" fmla="val -1225532"/>
          </a:avLst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31</xdr:row>
      <xdr:rowOff>85725</xdr:rowOff>
    </xdr:from>
    <xdr:to>
      <xdr:col>6</xdr:col>
      <xdr:colOff>171450</xdr:colOff>
      <xdr:row>45</xdr:row>
      <xdr:rowOff>57150</xdr:rowOff>
    </xdr:to>
    <xdr:sp>
      <xdr:nvSpPr>
        <xdr:cNvPr id="3" name="Line 12"/>
        <xdr:cNvSpPr>
          <a:spLocks/>
        </xdr:cNvSpPr>
      </xdr:nvSpPr>
      <xdr:spPr>
        <a:xfrm>
          <a:off x="4829175" y="5105400"/>
          <a:ext cx="9525" cy="223837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51</xdr:row>
      <xdr:rowOff>0</xdr:rowOff>
    </xdr:from>
    <xdr:to>
      <xdr:col>9</xdr:col>
      <xdr:colOff>133350</xdr:colOff>
      <xdr:row>65</xdr:row>
      <xdr:rowOff>66675</xdr:rowOff>
    </xdr:to>
    <xdr:graphicFrame>
      <xdr:nvGraphicFramePr>
        <xdr:cNvPr id="4" name="Chart 13"/>
        <xdr:cNvGraphicFramePr/>
      </xdr:nvGraphicFramePr>
      <xdr:xfrm>
        <a:off x="3505200" y="8258175"/>
        <a:ext cx="39338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F15" sqref="F15"/>
    </sheetView>
  </sheetViews>
  <sheetFormatPr defaultColWidth="11.421875" defaultRowHeight="12.75"/>
  <cols>
    <col min="1" max="1" width="6.140625" style="0" customWidth="1"/>
    <col min="8" max="8" width="13.57421875" style="0" customWidth="1"/>
  </cols>
  <sheetData>
    <row r="1" ht="12.75">
      <c r="C1" s="1" t="s">
        <v>48</v>
      </c>
    </row>
    <row r="11" spans="2:4" ht="12.75">
      <c r="B11" s="2" t="s">
        <v>20</v>
      </c>
      <c r="C11" s="3" t="s">
        <v>17</v>
      </c>
      <c r="D11" s="4">
        <v>30000</v>
      </c>
    </row>
    <row r="12" spans="3:4" ht="12.75">
      <c r="C12" s="5" t="s">
        <v>19</v>
      </c>
      <c r="D12" s="23">
        <v>0.05</v>
      </c>
    </row>
    <row r="13" spans="3:4" ht="12.75">
      <c r="C13" s="25" t="s">
        <v>0</v>
      </c>
      <c r="D13" s="4" t="s">
        <v>0</v>
      </c>
    </row>
    <row r="14" spans="2:3" ht="12.75">
      <c r="B14" s="26" t="s">
        <v>21</v>
      </c>
      <c r="C14" s="27">
        <f>PMT(D12,60,D11)</f>
        <v>-1584.8455358172712</v>
      </c>
    </row>
    <row r="18" spans="1:6" ht="12.75">
      <c r="A18" s="20"/>
      <c r="B18" s="6"/>
      <c r="C18" s="7" t="s">
        <v>2</v>
      </c>
      <c r="D18" s="7" t="s">
        <v>3</v>
      </c>
      <c r="E18" s="7" t="s">
        <v>4</v>
      </c>
      <c r="F18" s="7" t="s">
        <v>18</v>
      </c>
    </row>
    <row r="19" spans="1:8" ht="12.75">
      <c r="A19" s="8"/>
      <c r="B19" s="8" t="s">
        <v>7</v>
      </c>
      <c r="C19" s="8" t="s">
        <v>8</v>
      </c>
      <c r="D19" s="9" t="s">
        <v>1</v>
      </c>
      <c r="E19" s="8" t="s">
        <v>5</v>
      </c>
      <c r="F19" s="8" t="s">
        <v>6</v>
      </c>
      <c r="H19" s="8" t="s">
        <v>22</v>
      </c>
    </row>
    <row r="20" spans="1:8" ht="12.75">
      <c r="A20" s="10"/>
      <c r="B20" s="11"/>
      <c r="C20" s="11"/>
      <c r="D20" s="10" t="s">
        <v>9</v>
      </c>
      <c r="E20" s="10" t="s">
        <v>10</v>
      </c>
      <c r="F20" s="10" t="s">
        <v>10</v>
      </c>
      <c r="H20" s="11"/>
    </row>
    <row r="21" spans="1:8" ht="12.75">
      <c r="A21" s="12" t="s">
        <v>11</v>
      </c>
      <c r="B21" s="12" t="s">
        <v>12</v>
      </c>
      <c r="C21" s="12" t="s">
        <v>13</v>
      </c>
      <c r="D21" s="12" t="s">
        <v>14</v>
      </c>
      <c r="E21" s="12" t="s">
        <v>15</v>
      </c>
      <c r="F21" s="12" t="s">
        <v>16</v>
      </c>
      <c r="H21" s="13" t="s">
        <v>0</v>
      </c>
    </row>
    <row r="22" spans="1:8" ht="12.75">
      <c r="A22" s="15"/>
      <c r="B22" s="22"/>
      <c r="C22" s="22"/>
      <c r="D22" s="22"/>
      <c r="E22" s="22"/>
      <c r="F22" s="22"/>
      <c r="H22" s="24" t="s">
        <v>12</v>
      </c>
    </row>
    <row r="23" spans="1:8" ht="12.75">
      <c r="A23" s="15">
        <v>0</v>
      </c>
      <c r="B23" s="16">
        <v>0</v>
      </c>
      <c r="C23" s="16">
        <v>0</v>
      </c>
      <c r="D23" s="17">
        <v>0</v>
      </c>
      <c r="E23" s="17">
        <f>D11</f>
        <v>30000</v>
      </c>
      <c r="F23" s="17">
        <v>0</v>
      </c>
      <c r="H23" s="14">
        <f>C14*-1</f>
        <v>1584.8455358172712</v>
      </c>
    </row>
    <row r="24" spans="1:8" ht="12.75">
      <c r="A24" s="15">
        <v>1</v>
      </c>
      <c r="B24" s="16">
        <f>$H$23</f>
        <v>1584.8455358172712</v>
      </c>
      <c r="C24" s="16">
        <f>E23*$D$12</f>
        <v>1500</v>
      </c>
      <c r="D24" s="17">
        <f>B24-C24</f>
        <v>84.84553581727118</v>
      </c>
      <c r="E24" s="17">
        <f>E23-D24</f>
        <v>29915.154464182728</v>
      </c>
      <c r="F24" s="17">
        <f>F23+D24</f>
        <v>84.84553581727118</v>
      </c>
      <c r="H24" s="19"/>
    </row>
    <row r="25" spans="1:8" ht="12.75">
      <c r="A25" s="15">
        <v>2</v>
      </c>
      <c r="B25" s="16">
        <f aca="true" t="shared" si="0" ref="B25:B83">$H$23</f>
        <v>1584.8455358172712</v>
      </c>
      <c r="C25" s="16">
        <f aca="true" t="shared" si="1" ref="C25:C83">E24*$D$12</f>
        <v>1495.7577232091364</v>
      </c>
      <c r="D25" s="17">
        <f aca="true" t="shared" si="2" ref="D25:D83">B25-C25</f>
        <v>89.08781260813475</v>
      </c>
      <c r="E25" s="17">
        <f aca="true" t="shared" si="3" ref="E25:E83">E24-D25</f>
        <v>29826.066651574594</v>
      </c>
      <c r="F25" s="17">
        <f aca="true" t="shared" si="4" ref="F25:F83">F24+D25</f>
        <v>173.93334842540594</v>
      </c>
      <c r="H25" s="19"/>
    </row>
    <row r="26" spans="1:8" ht="12.75">
      <c r="A26" s="15">
        <v>3</v>
      </c>
      <c r="B26" s="16">
        <f t="shared" si="0"/>
        <v>1584.8455358172712</v>
      </c>
      <c r="C26" s="16">
        <f t="shared" si="1"/>
        <v>1491.3033325787299</v>
      </c>
      <c r="D26" s="17">
        <f t="shared" si="2"/>
        <v>93.54220323854133</v>
      </c>
      <c r="E26" s="17">
        <f t="shared" si="3"/>
        <v>29732.52444833605</v>
      </c>
      <c r="F26" s="17">
        <f t="shared" si="4"/>
        <v>267.4755516639473</v>
      </c>
      <c r="H26" s="19" t="s">
        <v>0</v>
      </c>
    </row>
    <row r="27" spans="1:8" ht="12.75">
      <c r="A27" s="15">
        <v>4</v>
      </c>
      <c r="B27" s="16">
        <f t="shared" si="0"/>
        <v>1584.8455358172712</v>
      </c>
      <c r="C27" s="16">
        <f t="shared" si="1"/>
        <v>1486.6262224168026</v>
      </c>
      <c r="D27" s="17">
        <f t="shared" si="2"/>
        <v>98.21931340046854</v>
      </c>
      <c r="E27" s="17">
        <f t="shared" si="3"/>
        <v>29634.30513493558</v>
      </c>
      <c r="F27" s="17">
        <f t="shared" si="4"/>
        <v>365.6948650644158</v>
      </c>
      <c r="H27" s="28" t="s">
        <v>0</v>
      </c>
    </row>
    <row r="28" spans="1:8" ht="12.75">
      <c r="A28" s="15">
        <v>5</v>
      </c>
      <c r="B28" s="16">
        <f t="shared" si="0"/>
        <v>1584.8455358172712</v>
      </c>
      <c r="C28" s="16">
        <f t="shared" si="1"/>
        <v>1481.7152567467792</v>
      </c>
      <c r="D28" s="17">
        <f t="shared" si="2"/>
        <v>103.13027907049195</v>
      </c>
      <c r="E28" s="17">
        <f t="shared" si="3"/>
        <v>29531.17485586509</v>
      </c>
      <c r="F28" s="17">
        <f t="shared" si="4"/>
        <v>468.82514413490776</v>
      </c>
      <c r="H28" s="29" t="s">
        <v>0</v>
      </c>
    </row>
    <row r="29" spans="1:8" ht="12.75">
      <c r="A29" s="15">
        <v>6</v>
      </c>
      <c r="B29" s="16">
        <f t="shared" si="0"/>
        <v>1584.8455358172712</v>
      </c>
      <c r="C29" s="16">
        <f t="shared" si="1"/>
        <v>1476.5587427932546</v>
      </c>
      <c r="D29" s="17">
        <f t="shared" si="2"/>
        <v>108.28679302401656</v>
      </c>
      <c r="E29" s="17">
        <f t="shared" si="3"/>
        <v>29422.888062841073</v>
      </c>
      <c r="F29" s="17">
        <f t="shared" si="4"/>
        <v>577.1119371589243</v>
      </c>
      <c r="H29" s="19"/>
    </row>
    <row r="30" spans="1:8" ht="12.75">
      <c r="A30" s="15">
        <v>7</v>
      </c>
      <c r="B30" s="16">
        <f t="shared" si="0"/>
        <v>1584.8455358172712</v>
      </c>
      <c r="C30" s="16">
        <f t="shared" si="1"/>
        <v>1471.1444031420538</v>
      </c>
      <c r="D30" s="17">
        <f t="shared" si="2"/>
        <v>113.70113267521742</v>
      </c>
      <c r="E30" s="17">
        <f t="shared" si="3"/>
        <v>29309.186930165855</v>
      </c>
      <c r="F30" s="17">
        <f t="shared" si="4"/>
        <v>690.8130698341417</v>
      </c>
      <c r="H30" s="19"/>
    </row>
    <row r="31" spans="1:6" ht="12.75">
      <c r="A31" s="15">
        <v>8</v>
      </c>
      <c r="B31" s="16">
        <f t="shared" si="0"/>
        <v>1584.8455358172712</v>
      </c>
      <c r="C31" s="16">
        <f t="shared" si="1"/>
        <v>1465.4593465082928</v>
      </c>
      <c r="D31" s="17">
        <f t="shared" si="2"/>
        <v>119.38618930897837</v>
      </c>
      <c r="E31" s="17">
        <f t="shared" si="3"/>
        <v>29189.800740856877</v>
      </c>
      <c r="F31" s="17">
        <f t="shared" si="4"/>
        <v>810.1992591431201</v>
      </c>
    </row>
    <row r="32" spans="1:6" ht="12.75">
      <c r="A32" s="15">
        <v>9</v>
      </c>
      <c r="B32" s="16">
        <f t="shared" si="0"/>
        <v>1584.8455358172712</v>
      </c>
      <c r="C32" s="16">
        <f t="shared" si="1"/>
        <v>1459.490037042844</v>
      </c>
      <c r="D32" s="17">
        <f t="shared" si="2"/>
        <v>125.35549877442713</v>
      </c>
      <c r="E32" s="17">
        <f t="shared" si="3"/>
        <v>29064.44524208245</v>
      </c>
      <c r="F32" s="17">
        <f t="shared" si="4"/>
        <v>935.5547579175472</v>
      </c>
    </row>
    <row r="33" spans="1:6" ht="12.75">
      <c r="A33" s="15">
        <v>10</v>
      </c>
      <c r="B33" s="16">
        <f t="shared" si="0"/>
        <v>1584.8455358172712</v>
      </c>
      <c r="C33" s="16">
        <f t="shared" si="1"/>
        <v>1453.2222621041226</v>
      </c>
      <c r="D33" s="17">
        <f t="shared" si="2"/>
        <v>131.6232737131486</v>
      </c>
      <c r="E33" s="17">
        <f t="shared" si="3"/>
        <v>28932.821968369302</v>
      </c>
      <c r="F33" s="32">
        <f t="shared" si="4"/>
        <v>1067.1780316306958</v>
      </c>
    </row>
    <row r="34" spans="1:6" ht="12.75">
      <c r="A34" s="15">
        <v>11</v>
      </c>
      <c r="B34" s="16">
        <f t="shared" si="0"/>
        <v>1584.8455358172712</v>
      </c>
      <c r="C34" s="16">
        <f t="shared" si="1"/>
        <v>1446.6410984184652</v>
      </c>
      <c r="D34" s="17">
        <f t="shared" si="2"/>
        <v>138.20443739880602</v>
      </c>
      <c r="E34" s="17">
        <f t="shared" si="3"/>
        <v>28794.617530970496</v>
      </c>
      <c r="F34" s="17">
        <f t="shared" si="4"/>
        <v>1205.3824690295019</v>
      </c>
    </row>
    <row r="35" spans="1:6" ht="12.75">
      <c r="A35" s="15">
        <v>12</v>
      </c>
      <c r="B35" s="16">
        <f t="shared" si="0"/>
        <v>1584.8455358172712</v>
      </c>
      <c r="C35" s="16">
        <f t="shared" si="1"/>
        <v>1439.730876548525</v>
      </c>
      <c r="D35" s="17">
        <f t="shared" si="2"/>
        <v>145.1146592687462</v>
      </c>
      <c r="E35" s="17">
        <f t="shared" si="3"/>
        <v>28649.50287170175</v>
      </c>
      <c r="F35" s="17">
        <f t="shared" si="4"/>
        <v>1350.497128298248</v>
      </c>
    </row>
    <row r="36" spans="1:6" ht="12.75">
      <c r="A36" s="15">
        <v>13</v>
      </c>
      <c r="B36" s="16">
        <f t="shared" si="0"/>
        <v>1584.8455358172712</v>
      </c>
      <c r="C36" s="16">
        <f t="shared" si="1"/>
        <v>1432.4751435850876</v>
      </c>
      <c r="D36" s="17">
        <f t="shared" si="2"/>
        <v>152.37039223218358</v>
      </c>
      <c r="E36" s="17">
        <f t="shared" si="3"/>
        <v>28497.132479469565</v>
      </c>
      <c r="F36" s="17">
        <f t="shared" si="4"/>
        <v>1502.8675205304316</v>
      </c>
    </row>
    <row r="37" spans="1:6" ht="12.75">
      <c r="A37" s="15">
        <v>14</v>
      </c>
      <c r="B37" s="16">
        <f t="shared" si="0"/>
        <v>1584.8455358172712</v>
      </c>
      <c r="C37" s="16">
        <f t="shared" si="1"/>
        <v>1424.8566239734782</v>
      </c>
      <c r="D37" s="17">
        <f t="shared" si="2"/>
        <v>159.98891184379295</v>
      </c>
      <c r="E37" s="17">
        <f t="shared" si="3"/>
        <v>28337.14356762577</v>
      </c>
      <c r="F37" s="32">
        <f t="shared" si="4"/>
        <v>1662.8564323742246</v>
      </c>
    </row>
    <row r="38" spans="1:6" ht="12.75">
      <c r="A38" s="15">
        <v>15</v>
      </c>
      <c r="B38" s="16">
        <f t="shared" si="0"/>
        <v>1584.8455358172712</v>
      </c>
      <c r="C38" s="16">
        <f t="shared" si="1"/>
        <v>1416.8571783812886</v>
      </c>
      <c r="D38" s="17">
        <f t="shared" si="2"/>
        <v>167.9883574359826</v>
      </c>
      <c r="E38" s="17">
        <f t="shared" si="3"/>
        <v>28169.15521018979</v>
      </c>
      <c r="F38" s="17">
        <f t="shared" si="4"/>
        <v>1830.8447898102072</v>
      </c>
    </row>
    <row r="39" spans="1:6" ht="12.75">
      <c r="A39" s="15">
        <v>16</v>
      </c>
      <c r="B39" s="16">
        <f t="shared" si="0"/>
        <v>1584.8455358172712</v>
      </c>
      <c r="C39" s="16">
        <f t="shared" si="1"/>
        <v>1408.4577605094896</v>
      </c>
      <c r="D39" s="17">
        <f t="shared" si="2"/>
        <v>176.38777530778157</v>
      </c>
      <c r="E39" s="17">
        <f t="shared" si="3"/>
        <v>27992.767434882007</v>
      </c>
      <c r="F39" s="17">
        <f t="shared" si="4"/>
        <v>2007.2325651179888</v>
      </c>
    </row>
    <row r="40" spans="1:6" ht="12.75">
      <c r="A40" s="15">
        <v>17</v>
      </c>
      <c r="B40" s="16">
        <f t="shared" si="0"/>
        <v>1584.8455358172712</v>
      </c>
      <c r="C40" s="16">
        <f t="shared" si="1"/>
        <v>1399.6383717441004</v>
      </c>
      <c r="D40" s="17">
        <f t="shared" si="2"/>
        <v>185.20716407317082</v>
      </c>
      <c r="E40" s="17">
        <f t="shared" si="3"/>
        <v>27807.560270808837</v>
      </c>
      <c r="F40" s="17">
        <f t="shared" si="4"/>
        <v>2192.4397291911596</v>
      </c>
    </row>
    <row r="41" spans="1:6" ht="12.75">
      <c r="A41" s="15">
        <v>18</v>
      </c>
      <c r="B41" s="16">
        <f t="shared" si="0"/>
        <v>1584.8455358172712</v>
      </c>
      <c r="C41" s="16">
        <f t="shared" si="1"/>
        <v>1390.378013540442</v>
      </c>
      <c r="D41" s="17">
        <f t="shared" si="2"/>
        <v>194.4675222768292</v>
      </c>
      <c r="E41" s="17">
        <f t="shared" si="3"/>
        <v>27613.092748532006</v>
      </c>
      <c r="F41" s="32">
        <f t="shared" si="4"/>
        <v>2386.9072514679888</v>
      </c>
    </row>
    <row r="42" spans="1:6" ht="12.75">
      <c r="A42" s="15">
        <v>19</v>
      </c>
      <c r="B42" s="16">
        <f t="shared" si="0"/>
        <v>1584.8455358172712</v>
      </c>
      <c r="C42" s="16">
        <f t="shared" si="1"/>
        <v>1380.6546374266004</v>
      </c>
      <c r="D42" s="17">
        <f t="shared" si="2"/>
        <v>204.19089839067078</v>
      </c>
      <c r="E42" s="17">
        <f t="shared" si="3"/>
        <v>27408.901850141334</v>
      </c>
      <c r="F42" s="17">
        <f t="shared" si="4"/>
        <v>2591.09814985866</v>
      </c>
    </row>
    <row r="43" spans="1:6" ht="12.75">
      <c r="A43" s="15">
        <v>20</v>
      </c>
      <c r="B43" s="16">
        <f t="shared" si="0"/>
        <v>1584.8455358172712</v>
      </c>
      <c r="C43" s="16">
        <f t="shared" si="1"/>
        <v>1370.4450925070669</v>
      </c>
      <c r="D43" s="17">
        <f t="shared" si="2"/>
        <v>214.4004433102043</v>
      </c>
      <c r="E43" s="17">
        <f t="shared" si="3"/>
        <v>27194.50140683113</v>
      </c>
      <c r="F43" s="32">
        <f t="shared" si="4"/>
        <v>2805.4985931688643</v>
      </c>
    </row>
    <row r="44" spans="1:6" ht="12.75">
      <c r="A44" s="15">
        <v>21</v>
      </c>
      <c r="B44" s="16">
        <f t="shared" si="0"/>
        <v>1584.8455358172712</v>
      </c>
      <c r="C44" s="16">
        <f t="shared" si="1"/>
        <v>1359.7250703415566</v>
      </c>
      <c r="D44" s="17">
        <f t="shared" si="2"/>
        <v>225.12046547571458</v>
      </c>
      <c r="E44" s="17">
        <f t="shared" si="3"/>
        <v>26969.380941355415</v>
      </c>
      <c r="F44" s="17">
        <f t="shared" si="4"/>
        <v>3030.619058644579</v>
      </c>
    </row>
    <row r="45" spans="1:6" ht="12.75">
      <c r="A45" s="15">
        <v>22</v>
      </c>
      <c r="B45" s="16">
        <f t="shared" si="0"/>
        <v>1584.8455358172712</v>
      </c>
      <c r="C45" s="16">
        <f t="shared" si="1"/>
        <v>1348.4690470677708</v>
      </c>
      <c r="D45" s="17">
        <f t="shared" si="2"/>
        <v>236.37648874950037</v>
      </c>
      <c r="E45" s="17">
        <f t="shared" si="3"/>
        <v>26733.004452605914</v>
      </c>
      <c r="F45" s="17">
        <f t="shared" si="4"/>
        <v>3266.9955473940795</v>
      </c>
    </row>
    <row r="46" spans="1:6" ht="12.75">
      <c r="A46" s="15">
        <v>23</v>
      </c>
      <c r="B46" s="16">
        <f t="shared" si="0"/>
        <v>1584.8455358172712</v>
      </c>
      <c r="C46" s="16">
        <f t="shared" si="1"/>
        <v>1336.6502226302957</v>
      </c>
      <c r="D46" s="17">
        <f t="shared" si="2"/>
        <v>248.19531318697545</v>
      </c>
      <c r="E46" s="17">
        <f t="shared" si="3"/>
        <v>26484.80913941894</v>
      </c>
      <c r="F46" s="17">
        <f t="shared" si="4"/>
        <v>3515.190860581055</v>
      </c>
    </row>
    <row r="47" spans="1:6" ht="12.75">
      <c r="A47" s="15">
        <v>24</v>
      </c>
      <c r="B47" s="16">
        <f t="shared" si="0"/>
        <v>1584.8455358172712</v>
      </c>
      <c r="C47" s="16">
        <f t="shared" si="1"/>
        <v>1324.240456970947</v>
      </c>
      <c r="D47" s="17">
        <f t="shared" si="2"/>
        <v>260.6050788463242</v>
      </c>
      <c r="E47" s="17">
        <f t="shared" si="3"/>
        <v>26224.204060572614</v>
      </c>
      <c r="F47" s="17">
        <f t="shared" si="4"/>
        <v>3775.7959394273794</v>
      </c>
    </row>
    <row r="48" spans="1:6" ht="12.75">
      <c r="A48" s="15">
        <v>25</v>
      </c>
      <c r="B48" s="16">
        <f t="shared" si="0"/>
        <v>1584.8455358172712</v>
      </c>
      <c r="C48" s="16">
        <f t="shared" si="1"/>
        <v>1311.2102030286308</v>
      </c>
      <c r="D48" s="17">
        <f t="shared" si="2"/>
        <v>273.6353327886404</v>
      </c>
      <c r="E48" s="17">
        <f t="shared" si="3"/>
        <v>25950.568727783975</v>
      </c>
      <c r="F48" s="17">
        <f t="shared" si="4"/>
        <v>4049.43127221602</v>
      </c>
    </row>
    <row r="49" spans="1:6" ht="12.75">
      <c r="A49" s="15">
        <v>26</v>
      </c>
      <c r="B49" s="16">
        <f t="shared" si="0"/>
        <v>1584.8455358172712</v>
      </c>
      <c r="C49" s="16">
        <f t="shared" si="1"/>
        <v>1297.5284363891988</v>
      </c>
      <c r="D49" s="17">
        <f t="shared" si="2"/>
        <v>287.3170994280724</v>
      </c>
      <c r="E49" s="17">
        <f t="shared" si="3"/>
        <v>25663.2516283559</v>
      </c>
      <c r="F49" s="32">
        <f t="shared" si="4"/>
        <v>4336.748371644092</v>
      </c>
    </row>
    <row r="50" spans="1:6" ht="12.75">
      <c r="A50" s="15">
        <v>27</v>
      </c>
      <c r="B50" s="16">
        <f t="shared" si="0"/>
        <v>1584.8455358172712</v>
      </c>
      <c r="C50" s="16">
        <f t="shared" si="1"/>
        <v>1283.162581417795</v>
      </c>
      <c r="D50" s="17">
        <f t="shared" si="2"/>
        <v>301.6829543994761</v>
      </c>
      <c r="E50" s="17">
        <f t="shared" si="3"/>
        <v>25361.568673956426</v>
      </c>
      <c r="F50" s="17">
        <f t="shared" si="4"/>
        <v>4638.431326043568</v>
      </c>
    </row>
    <row r="51" spans="1:6" ht="12.75">
      <c r="A51" s="15">
        <v>28</v>
      </c>
      <c r="B51" s="16">
        <f t="shared" si="0"/>
        <v>1584.8455358172712</v>
      </c>
      <c r="C51" s="16">
        <f t="shared" si="1"/>
        <v>1268.0784336978213</v>
      </c>
      <c r="D51" s="17">
        <f t="shared" si="2"/>
        <v>316.7671021194499</v>
      </c>
      <c r="E51" s="17">
        <f t="shared" si="3"/>
        <v>25044.801571836975</v>
      </c>
      <c r="F51" s="32">
        <f t="shared" si="4"/>
        <v>4955.198428163018</v>
      </c>
    </row>
    <row r="52" spans="1:6" ht="12.75">
      <c r="A52" s="15">
        <v>29</v>
      </c>
      <c r="B52" s="16">
        <f t="shared" si="0"/>
        <v>1584.8455358172712</v>
      </c>
      <c r="C52" s="16">
        <f t="shared" si="1"/>
        <v>1252.240078591849</v>
      </c>
      <c r="D52" s="17">
        <f t="shared" si="2"/>
        <v>332.60545722542224</v>
      </c>
      <c r="E52" s="17">
        <f t="shared" si="3"/>
        <v>24712.196114611554</v>
      </c>
      <c r="F52" s="17">
        <f t="shared" si="4"/>
        <v>5287.803885388441</v>
      </c>
    </row>
    <row r="53" spans="1:6" ht="12.75">
      <c r="A53" s="15">
        <v>30</v>
      </c>
      <c r="B53" s="16">
        <f t="shared" si="0"/>
        <v>1584.8455358172712</v>
      </c>
      <c r="C53" s="16">
        <f t="shared" si="1"/>
        <v>1235.6098057305778</v>
      </c>
      <c r="D53" s="17">
        <f t="shared" si="2"/>
        <v>349.23573008669337</v>
      </c>
      <c r="E53" s="17">
        <f t="shared" si="3"/>
        <v>24362.96038452486</v>
      </c>
      <c r="F53" s="17">
        <f t="shared" si="4"/>
        <v>5637.039615475134</v>
      </c>
    </row>
    <row r="54" spans="1:6" ht="12.75">
      <c r="A54" s="15">
        <v>31</v>
      </c>
      <c r="B54" s="16">
        <f t="shared" si="0"/>
        <v>1584.8455358172712</v>
      </c>
      <c r="C54" s="16">
        <f t="shared" si="1"/>
        <v>1218.1480192262432</v>
      </c>
      <c r="D54" s="17">
        <f t="shared" si="2"/>
        <v>366.69751659102803</v>
      </c>
      <c r="E54" s="17">
        <f t="shared" si="3"/>
        <v>23996.26286793383</v>
      </c>
      <c r="F54" s="17">
        <f t="shared" si="4"/>
        <v>6003.737132066162</v>
      </c>
    </row>
    <row r="55" spans="1:6" ht="12.75">
      <c r="A55" s="15">
        <v>32</v>
      </c>
      <c r="B55" s="16">
        <f t="shared" si="0"/>
        <v>1584.8455358172712</v>
      </c>
      <c r="C55" s="16">
        <f t="shared" si="1"/>
        <v>1199.8131433966917</v>
      </c>
      <c r="D55" s="17">
        <f t="shared" si="2"/>
        <v>385.0323924205795</v>
      </c>
      <c r="E55" s="17">
        <f t="shared" si="3"/>
        <v>23611.23047551325</v>
      </c>
      <c r="F55" s="32">
        <f t="shared" si="4"/>
        <v>6388.769524486742</v>
      </c>
    </row>
    <row r="56" spans="1:6" ht="12.75">
      <c r="A56" s="15">
        <v>33</v>
      </c>
      <c r="B56" s="16">
        <f t="shared" si="0"/>
        <v>1584.8455358172712</v>
      </c>
      <c r="C56" s="16">
        <f t="shared" si="1"/>
        <v>1180.5615237756626</v>
      </c>
      <c r="D56" s="17">
        <f t="shared" si="2"/>
        <v>404.28401204160855</v>
      </c>
      <c r="E56" s="17">
        <f t="shared" si="3"/>
        <v>23206.946463471642</v>
      </c>
      <c r="F56" s="17">
        <f t="shared" si="4"/>
        <v>6793.05353652835</v>
      </c>
    </row>
    <row r="57" spans="1:6" ht="12.75">
      <c r="A57" s="15">
        <v>34</v>
      </c>
      <c r="B57" s="16">
        <f t="shared" si="0"/>
        <v>1584.8455358172712</v>
      </c>
      <c r="C57" s="16">
        <f t="shared" si="1"/>
        <v>1160.3473231735823</v>
      </c>
      <c r="D57" s="17">
        <f t="shared" si="2"/>
        <v>424.49821264368893</v>
      </c>
      <c r="E57" s="17">
        <f t="shared" si="3"/>
        <v>22782.448250827954</v>
      </c>
      <c r="F57" s="17">
        <f t="shared" si="4"/>
        <v>7217.551749172039</v>
      </c>
    </row>
    <row r="58" spans="1:6" ht="12.75">
      <c r="A58" s="15">
        <v>35</v>
      </c>
      <c r="B58" s="16">
        <f t="shared" si="0"/>
        <v>1584.8455358172712</v>
      </c>
      <c r="C58" s="16">
        <f t="shared" si="1"/>
        <v>1139.1224125413978</v>
      </c>
      <c r="D58" s="17">
        <f t="shared" si="2"/>
        <v>445.7231232758734</v>
      </c>
      <c r="E58" s="17">
        <f t="shared" si="3"/>
        <v>22336.72512755208</v>
      </c>
      <c r="F58" s="17">
        <f t="shared" si="4"/>
        <v>7663.2748724479125</v>
      </c>
    </row>
    <row r="59" spans="1:6" ht="12.75">
      <c r="A59" s="15">
        <v>36</v>
      </c>
      <c r="B59" s="16">
        <f t="shared" si="0"/>
        <v>1584.8455358172712</v>
      </c>
      <c r="C59" s="16">
        <f t="shared" si="1"/>
        <v>1116.836256377604</v>
      </c>
      <c r="D59" s="17">
        <f t="shared" si="2"/>
        <v>468.0092794396671</v>
      </c>
      <c r="E59" s="17">
        <f t="shared" si="3"/>
        <v>21868.715848112413</v>
      </c>
      <c r="F59" s="17">
        <f t="shared" si="4"/>
        <v>8131.284151887579</v>
      </c>
    </row>
    <row r="60" spans="1:6" ht="12.75">
      <c r="A60" s="15">
        <v>37</v>
      </c>
      <c r="B60" s="16">
        <f t="shared" si="0"/>
        <v>1584.8455358172712</v>
      </c>
      <c r="C60" s="16">
        <f t="shared" si="1"/>
        <v>1093.4357924056208</v>
      </c>
      <c r="D60" s="17">
        <f t="shared" si="2"/>
        <v>491.4097434116504</v>
      </c>
      <c r="E60" s="17">
        <f t="shared" si="3"/>
        <v>21377.30610470076</v>
      </c>
      <c r="F60" s="17">
        <f t="shared" si="4"/>
        <v>8622.69389529923</v>
      </c>
    </row>
    <row r="61" spans="1:6" ht="12.75">
      <c r="A61" s="15">
        <v>38</v>
      </c>
      <c r="B61" s="16">
        <f t="shared" si="0"/>
        <v>1584.8455358172712</v>
      </c>
      <c r="C61" s="16">
        <f t="shared" si="1"/>
        <v>1068.865305235038</v>
      </c>
      <c r="D61" s="17">
        <f t="shared" si="2"/>
        <v>515.9802305822332</v>
      </c>
      <c r="E61" s="17">
        <f t="shared" si="3"/>
        <v>20861.325874118527</v>
      </c>
      <c r="F61" s="32">
        <f t="shared" si="4"/>
        <v>9138.674125881462</v>
      </c>
    </row>
    <row r="62" spans="1:6" ht="12.75">
      <c r="A62" s="15">
        <v>39</v>
      </c>
      <c r="B62" s="16">
        <f t="shared" si="0"/>
        <v>1584.8455358172712</v>
      </c>
      <c r="C62" s="16">
        <f t="shared" si="1"/>
        <v>1043.0662937059265</v>
      </c>
      <c r="D62" s="17">
        <f t="shared" si="2"/>
        <v>541.7792421113447</v>
      </c>
      <c r="E62" s="17">
        <f t="shared" si="3"/>
        <v>20319.546632007183</v>
      </c>
      <c r="F62" s="17">
        <f t="shared" si="4"/>
        <v>9680.453367992806</v>
      </c>
    </row>
    <row r="63" spans="1:6" ht="12.75">
      <c r="A63" s="15">
        <v>40</v>
      </c>
      <c r="B63" s="16">
        <f t="shared" si="0"/>
        <v>1584.8455358172712</v>
      </c>
      <c r="C63" s="16">
        <f t="shared" si="1"/>
        <v>1015.9773316003592</v>
      </c>
      <c r="D63" s="17">
        <f t="shared" si="2"/>
        <v>568.868204216912</v>
      </c>
      <c r="E63" s="17">
        <f t="shared" si="3"/>
        <v>19750.67842779027</v>
      </c>
      <c r="F63" s="17">
        <f t="shared" si="4"/>
        <v>10249.321572209717</v>
      </c>
    </row>
    <row r="64" spans="1:6" ht="12.75">
      <c r="A64" s="15">
        <v>41</v>
      </c>
      <c r="B64" s="16">
        <f t="shared" si="0"/>
        <v>1584.8455358172712</v>
      </c>
      <c r="C64" s="16">
        <f t="shared" si="1"/>
        <v>987.5339213895136</v>
      </c>
      <c r="D64" s="17">
        <f t="shared" si="2"/>
        <v>597.3116144277576</v>
      </c>
      <c r="E64" s="17">
        <f t="shared" si="3"/>
        <v>19153.36681336251</v>
      </c>
      <c r="F64" s="17">
        <f t="shared" si="4"/>
        <v>10846.633186637475</v>
      </c>
    </row>
    <row r="65" spans="1:6" ht="12.75">
      <c r="A65" s="15">
        <v>42</v>
      </c>
      <c r="B65" s="16">
        <f t="shared" si="0"/>
        <v>1584.8455358172712</v>
      </c>
      <c r="C65" s="16">
        <f t="shared" si="1"/>
        <v>957.6683406681256</v>
      </c>
      <c r="D65" s="17">
        <f t="shared" si="2"/>
        <v>627.1771951491456</v>
      </c>
      <c r="E65" s="17">
        <f t="shared" si="3"/>
        <v>18526.189618213364</v>
      </c>
      <c r="F65" s="17">
        <f t="shared" si="4"/>
        <v>11473.810381786621</v>
      </c>
    </row>
    <row r="66" spans="1:6" ht="12.75">
      <c r="A66" s="15">
        <v>43</v>
      </c>
      <c r="B66" s="16">
        <f t="shared" si="0"/>
        <v>1584.8455358172712</v>
      </c>
      <c r="C66" s="16">
        <f t="shared" si="1"/>
        <v>926.3094809106683</v>
      </c>
      <c r="D66" s="17">
        <f t="shared" si="2"/>
        <v>658.5360549066029</v>
      </c>
      <c r="E66" s="17">
        <f t="shared" si="3"/>
        <v>17867.65356330676</v>
      </c>
      <c r="F66" s="17">
        <f t="shared" si="4"/>
        <v>12132.346436693224</v>
      </c>
    </row>
    <row r="67" spans="1:6" ht="12.75">
      <c r="A67" s="15">
        <v>44</v>
      </c>
      <c r="B67" s="16">
        <f t="shared" si="0"/>
        <v>1584.8455358172712</v>
      </c>
      <c r="C67" s="16">
        <f t="shared" si="1"/>
        <v>893.3826781653381</v>
      </c>
      <c r="D67" s="17">
        <f t="shared" si="2"/>
        <v>691.4628576519331</v>
      </c>
      <c r="E67" s="17">
        <f t="shared" si="3"/>
        <v>17176.19070565483</v>
      </c>
      <c r="F67" s="32">
        <f t="shared" si="4"/>
        <v>12823.809294345157</v>
      </c>
    </row>
    <row r="68" spans="1:6" ht="12.75">
      <c r="A68" s="15">
        <v>45</v>
      </c>
      <c r="B68" s="16">
        <f t="shared" si="0"/>
        <v>1584.8455358172712</v>
      </c>
      <c r="C68" s="16">
        <f t="shared" si="1"/>
        <v>858.8095352827415</v>
      </c>
      <c r="D68" s="17">
        <f t="shared" si="2"/>
        <v>726.0360005345296</v>
      </c>
      <c r="E68" s="17">
        <f t="shared" si="3"/>
        <v>16450.1547051203</v>
      </c>
      <c r="F68" s="17">
        <f t="shared" si="4"/>
        <v>13549.845294879688</v>
      </c>
    </row>
    <row r="69" spans="1:6" ht="12.75">
      <c r="A69" s="15">
        <v>46</v>
      </c>
      <c r="B69" s="16">
        <f t="shared" si="0"/>
        <v>1584.8455358172712</v>
      </c>
      <c r="C69" s="16">
        <f t="shared" si="1"/>
        <v>822.5077352560152</v>
      </c>
      <c r="D69" s="17">
        <f t="shared" si="2"/>
        <v>762.337800561256</v>
      </c>
      <c r="E69" s="17">
        <f t="shared" si="3"/>
        <v>15687.816904559046</v>
      </c>
      <c r="F69" s="17">
        <f t="shared" si="4"/>
        <v>14312.183095440943</v>
      </c>
    </row>
    <row r="70" spans="1:6" ht="12.75">
      <c r="A70" s="15">
        <v>47</v>
      </c>
      <c r="B70" s="16">
        <f t="shared" si="0"/>
        <v>1584.8455358172712</v>
      </c>
      <c r="C70" s="16">
        <f t="shared" si="1"/>
        <v>784.3908452279524</v>
      </c>
      <c r="D70" s="17">
        <f t="shared" si="2"/>
        <v>800.4546905893188</v>
      </c>
      <c r="E70" s="17">
        <f t="shared" si="3"/>
        <v>14887.362213969727</v>
      </c>
      <c r="F70" s="17">
        <f t="shared" si="4"/>
        <v>15112.637786030262</v>
      </c>
    </row>
    <row r="71" spans="1:6" ht="12.75">
      <c r="A71" s="15">
        <v>48</v>
      </c>
      <c r="B71" s="16">
        <f t="shared" si="0"/>
        <v>1584.8455358172712</v>
      </c>
      <c r="C71" s="16">
        <f t="shared" si="1"/>
        <v>744.3681106984864</v>
      </c>
      <c r="D71" s="17">
        <f t="shared" si="2"/>
        <v>840.4774251187848</v>
      </c>
      <c r="E71" s="17">
        <f t="shared" si="3"/>
        <v>14046.884788850943</v>
      </c>
      <c r="F71" s="32">
        <f t="shared" si="4"/>
        <v>15953.115211149046</v>
      </c>
    </row>
    <row r="72" spans="1:6" ht="12.75">
      <c r="A72" s="15">
        <v>49</v>
      </c>
      <c r="B72" s="16">
        <f t="shared" si="0"/>
        <v>1584.8455358172712</v>
      </c>
      <c r="C72" s="16">
        <f t="shared" si="1"/>
        <v>702.3442394425472</v>
      </c>
      <c r="D72" s="17">
        <f t="shared" si="2"/>
        <v>882.501296374724</v>
      </c>
      <c r="E72" s="17">
        <f t="shared" si="3"/>
        <v>13164.38349247622</v>
      </c>
      <c r="F72" s="17">
        <f t="shared" si="4"/>
        <v>16835.61650752377</v>
      </c>
    </row>
    <row r="73" spans="1:6" ht="12.75">
      <c r="A73" s="15">
        <v>50</v>
      </c>
      <c r="B73" s="16">
        <f t="shared" si="0"/>
        <v>1584.8455358172712</v>
      </c>
      <c r="C73" s="16">
        <f t="shared" si="1"/>
        <v>658.219174623811</v>
      </c>
      <c r="D73" s="17">
        <f t="shared" si="2"/>
        <v>926.6263611934602</v>
      </c>
      <c r="E73" s="17">
        <f t="shared" si="3"/>
        <v>12237.757131282759</v>
      </c>
      <c r="F73" s="32">
        <f t="shared" si="4"/>
        <v>17762.24286871723</v>
      </c>
    </row>
    <row r="74" spans="1:6" ht="12.75">
      <c r="A74" s="15">
        <v>51</v>
      </c>
      <c r="B74" s="16">
        <f t="shared" si="0"/>
        <v>1584.8455358172712</v>
      </c>
      <c r="C74" s="16">
        <f t="shared" si="1"/>
        <v>611.8878565641379</v>
      </c>
      <c r="D74" s="17">
        <f t="shared" si="2"/>
        <v>972.9576792531333</v>
      </c>
      <c r="E74" s="17">
        <f t="shared" si="3"/>
        <v>11264.799452029625</v>
      </c>
      <c r="F74" s="17">
        <f t="shared" si="4"/>
        <v>18735.200547970362</v>
      </c>
    </row>
    <row r="75" spans="1:6" ht="12.75">
      <c r="A75" s="15">
        <v>52</v>
      </c>
      <c r="B75" s="16">
        <f t="shared" si="0"/>
        <v>1584.8455358172712</v>
      </c>
      <c r="C75" s="16">
        <f t="shared" si="1"/>
        <v>563.2399726014813</v>
      </c>
      <c r="D75" s="17">
        <f t="shared" si="2"/>
        <v>1021.6055632157899</v>
      </c>
      <c r="E75" s="17">
        <f t="shared" si="3"/>
        <v>10243.193888813836</v>
      </c>
      <c r="F75" s="32">
        <f t="shared" si="4"/>
        <v>19756.806111186153</v>
      </c>
    </row>
    <row r="76" spans="1:6" ht="12.75">
      <c r="A76" s="15">
        <v>53</v>
      </c>
      <c r="B76" s="16">
        <f t="shared" si="0"/>
        <v>1584.8455358172712</v>
      </c>
      <c r="C76" s="16">
        <f t="shared" si="1"/>
        <v>512.1596944406919</v>
      </c>
      <c r="D76" s="17">
        <f t="shared" si="2"/>
        <v>1072.6858413765794</v>
      </c>
      <c r="E76" s="17">
        <f t="shared" si="3"/>
        <v>9170.508047437255</v>
      </c>
      <c r="F76" s="17">
        <f t="shared" si="4"/>
        <v>20829.491952562734</v>
      </c>
    </row>
    <row r="77" spans="1:6" ht="12.75">
      <c r="A77" s="15">
        <v>54</v>
      </c>
      <c r="B77" s="16">
        <f t="shared" si="0"/>
        <v>1584.8455358172712</v>
      </c>
      <c r="C77" s="16">
        <f t="shared" si="1"/>
        <v>458.5254023718628</v>
      </c>
      <c r="D77" s="17">
        <f t="shared" si="2"/>
        <v>1126.3201334454084</v>
      </c>
      <c r="E77" s="17">
        <f t="shared" si="3"/>
        <v>8044.187913991847</v>
      </c>
      <c r="F77" s="17">
        <f t="shared" si="4"/>
        <v>21955.812086008144</v>
      </c>
    </row>
    <row r="78" spans="1:6" ht="12.75">
      <c r="A78" s="15">
        <v>55</v>
      </c>
      <c r="B78" s="16">
        <f t="shared" si="0"/>
        <v>1584.8455358172712</v>
      </c>
      <c r="C78" s="16">
        <f t="shared" si="1"/>
        <v>402.2093956995924</v>
      </c>
      <c r="D78" s="17">
        <f t="shared" si="2"/>
        <v>1182.6361401176787</v>
      </c>
      <c r="E78" s="17">
        <f t="shared" si="3"/>
        <v>6861.551773874169</v>
      </c>
      <c r="F78" s="17">
        <f t="shared" si="4"/>
        <v>23138.448226125824</v>
      </c>
    </row>
    <row r="79" spans="1:6" ht="12.75">
      <c r="A79" s="15">
        <v>56</v>
      </c>
      <c r="B79" s="16">
        <f t="shared" si="0"/>
        <v>1584.8455358172712</v>
      </c>
      <c r="C79" s="16">
        <f t="shared" si="1"/>
        <v>343.0775886937085</v>
      </c>
      <c r="D79" s="17">
        <f t="shared" si="2"/>
        <v>1241.7679471235626</v>
      </c>
      <c r="E79" s="17">
        <f t="shared" si="3"/>
        <v>5619.783826750607</v>
      </c>
      <c r="F79" s="32">
        <f t="shared" si="4"/>
        <v>24380.216173249388</v>
      </c>
    </row>
    <row r="80" spans="1:6" ht="12.75">
      <c r="A80" s="15">
        <v>57</v>
      </c>
      <c r="B80" s="16">
        <f t="shared" si="0"/>
        <v>1584.8455358172712</v>
      </c>
      <c r="C80" s="16">
        <f t="shared" si="1"/>
        <v>280.9891913375304</v>
      </c>
      <c r="D80" s="17">
        <f t="shared" si="2"/>
        <v>1303.8563444797408</v>
      </c>
      <c r="E80" s="17">
        <f t="shared" si="3"/>
        <v>4315.927482270866</v>
      </c>
      <c r="F80" s="17">
        <f t="shared" si="4"/>
        <v>25684.072517729128</v>
      </c>
    </row>
    <row r="81" spans="1:6" ht="12.75">
      <c r="A81" s="15">
        <v>58</v>
      </c>
      <c r="B81" s="16">
        <f t="shared" si="0"/>
        <v>1584.8455358172712</v>
      </c>
      <c r="C81" s="16">
        <f t="shared" si="1"/>
        <v>215.7963741135433</v>
      </c>
      <c r="D81" s="17">
        <f t="shared" si="2"/>
        <v>1369.0491617037278</v>
      </c>
      <c r="E81" s="17">
        <f t="shared" si="3"/>
        <v>2946.878320567138</v>
      </c>
      <c r="F81" s="32">
        <f t="shared" si="4"/>
        <v>27053.121679432857</v>
      </c>
    </row>
    <row r="82" spans="1:6" ht="12.75">
      <c r="A82" s="15">
        <v>59</v>
      </c>
      <c r="B82" s="16">
        <f t="shared" si="0"/>
        <v>1584.8455358172712</v>
      </c>
      <c r="C82" s="16">
        <f t="shared" si="1"/>
        <v>147.34391602835692</v>
      </c>
      <c r="D82" s="17">
        <f t="shared" si="2"/>
        <v>1437.5016197889142</v>
      </c>
      <c r="E82" s="17">
        <f t="shared" si="3"/>
        <v>1509.3767007782237</v>
      </c>
      <c r="F82" s="17">
        <f t="shared" si="4"/>
        <v>28490.62329922177</v>
      </c>
    </row>
    <row r="83" spans="1:6" ht="12.75">
      <c r="A83" s="21">
        <v>60</v>
      </c>
      <c r="B83" s="30">
        <f t="shared" si="0"/>
        <v>1584.8455358172712</v>
      </c>
      <c r="C83" s="30">
        <f t="shared" si="1"/>
        <v>75.4688350389112</v>
      </c>
      <c r="D83" s="31">
        <f t="shared" si="2"/>
        <v>1509.37670077836</v>
      </c>
      <c r="E83" s="31">
        <f t="shared" si="3"/>
        <v>-1.36196831590496E-10</v>
      </c>
      <c r="F83" s="33">
        <f t="shared" si="4"/>
        <v>30000.00000000013</v>
      </c>
    </row>
    <row r="84" ht="12.75">
      <c r="A84" s="18" t="s">
        <v>0</v>
      </c>
    </row>
    <row r="85" ht="12.75">
      <c r="A85" s="18" t="s">
        <v>0</v>
      </c>
    </row>
  </sheetData>
  <printOptions/>
  <pageMargins left="0.75" right="0.75" top="1" bottom="1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7"/>
  <sheetViews>
    <sheetView workbookViewId="0" topLeftCell="A1">
      <selection activeCell="G17" sqref="G17"/>
    </sheetView>
  </sheetViews>
  <sheetFormatPr defaultColWidth="11.421875" defaultRowHeight="12.75"/>
  <cols>
    <col min="4" max="4" width="12.28125" style="0" bestFit="1" customWidth="1"/>
    <col min="9" max="9" width="13.28125" style="0" customWidth="1"/>
  </cols>
  <sheetData>
    <row r="1" ht="12.75">
      <c r="C1" s="1" t="s">
        <v>47</v>
      </c>
    </row>
    <row r="13" spans="3:5" ht="12.75">
      <c r="C13" s="2" t="s">
        <v>20</v>
      </c>
      <c r="D13" s="3" t="s">
        <v>17</v>
      </c>
      <c r="E13" s="4">
        <v>30000</v>
      </c>
    </row>
    <row r="14" spans="4:5" ht="12.75">
      <c r="D14" s="5" t="s">
        <v>19</v>
      </c>
      <c r="E14" s="23">
        <v>0.05</v>
      </c>
    </row>
    <row r="15" spans="4:5" ht="12.75">
      <c r="D15" s="25" t="s">
        <v>0</v>
      </c>
      <c r="E15" s="4" t="s">
        <v>0</v>
      </c>
    </row>
    <row r="16" spans="3:4" ht="12.75">
      <c r="C16" s="26" t="s">
        <v>21</v>
      </c>
      <c r="D16" s="34">
        <f>PMT(E14,60,E13,,1)</f>
        <v>-1509.3767007783536</v>
      </c>
    </row>
    <row r="20" spans="2:7" ht="12.75">
      <c r="B20" s="20"/>
      <c r="C20" s="6"/>
      <c r="D20" s="7" t="s">
        <v>2</v>
      </c>
      <c r="E20" s="7" t="s">
        <v>3</v>
      </c>
      <c r="F20" s="7" t="s">
        <v>4</v>
      </c>
      <c r="G20" s="7" t="s">
        <v>18</v>
      </c>
    </row>
    <row r="21" spans="2:9" ht="12.75">
      <c r="B21" s="8"/>
      <c r="C21" s="8" t="s">
        <v>7</v>
      </c>
      <c r="D21" s="8" t="s">
        <v>8</v>
      </c>
      <c r="E21" s="9" t="s">
        <v>1</v>
      </c>
      <c r="F21" s="8" t="s">
        <v>5</v>
      </c>
      <c r="G21" s="8" t="s">
        <v>6</v>
      </c>
      <c r="I21" s="8" t="s">
        <v>22</v>
      </c>
    </row>
    <row r="22" spans="2:9" ht="12.75">
      <c r="B22" s="10"/>
      <c r="C22" s="11"/>
      <c r="D22" s="11"/>
      <c r="E22" s="10" t="s">
        <v>9</v>
      </c>
      <c r="F22" s="10" t="s">
        <v>10</v>
      </c>
      <c r="G22" s="10" t="s">
        <v>10</v>
      </c>
      <c r="I22" s="11"/>
    </row>
    <row r="23" spans="2:9" ht="12.75">
      <c r="B23" s="12" t="s">
        <v>11</v>
      </c>
      <c r="C23" s="12" t="s">
        <v>12</v>
      </c>
      <c r="D23" s="12" t="s">
        <v>13</v>
      </c>
      <c r="E23" s="12" t="s">
        <v>14</v>
      </c>
      <c r="F23" s="12" t="s">
        <v>15</v>
      </c>
      <c r="G23" s="12" t="s">
        <v>16</v>
      </c>
      <c r="I23" s="13" t="s">
        <v>0</v>
      </c>
    </row>
    <row r="24" spans="2:9" ht="12.75">
      <c r="B24" s="15">
        <v>0</v>
      </c>
      <c r="C24" s="22"/>
      <c r="D24" s="22"/>
      <c r="E24" s="22"/>
      <c r="F24" s="17">
        <v>0</v>
      </c>
      <c r="G24" s="22"/>
      <c r="I24" s="24" t="s">
        <v>12</v>
      </c>
    </row>
    <row r="25" spans="2:9" ht="12.75">
      <c r="B25" s="15">
        <v>0</v>
      </c>
      <c r="C25" s="16">
        <f>$I$25</f>
        <v>1509.3767007783536</v>
      </c>
      <c r="D25" s="16">
        <f>F24*$E$14</f>
        <v>0</v>
      </c>
      <c r="E25" s="17">
        <f>C25-D25</f>
        <v>1509.3767007783536</v>
      </c>
      <c r="F25" s="17">
        <f>E13-E25</f>
        <v>28490.623299221646</v>
      </c>
      <c r="G25" s="17">
        <f>G24+E25</f>
        <v>1509.3767007783536</v>
      </c>
      <c r="I25" s="14">
        <f>D16*-1</f>
        <v>1509.3767007783536</v>
      </c>
    </row>
    <row r="26" spans="2:9" ht="12.75">
      <c r="B26" s="15">
        <v>1</v>
      </c>
      <c r="C26" s="16">
        <f aca="true" t="shared" si="0" ref="C26:C84">$I$25</f>
        <v>1509.3767007783536</v>
      </c>
      <c r="D26" s="16">
        <f aca="true" t="shared" si="1" ref="D26:D84">F25*$E$14</f>
        <v>1424.5311649610824</v>
      </c>
      <c r="E26" s="17">
        <f aca="true" t="shared" si="2" ref="E26:E84">C26-D26</f>
        <v>84.84553581727118</v>
      </c>
      <c r="F26" s="17">
        <f aca="true" t="shared" si="3" ref="F26:F84">F25-E26</f>
        <v>28405.777763404374</v>
      </c>
      <c r="G26" s="17">
        <f aca="true" t="shared" si="4" ref="G26:G84">G25+E26</f>
        <v>1594.2222365956247</v>
      </c>
      <c r="I26" s="19"/>
    </row>
    <row r="27" spans="2:9" ht="12.75">
      <c r="B27" s="15">
        <v>2</v>
      </c>
      <c r="C27" s="16">
        <f t="shared" si="0"/>
        <v>1509.3767007783536</v>
      </c>
      <c r="D27" s="16">
        <f t="shared" si="1"/>
        <v>1420.2888881702188</v>
      </c>
      <c r="E27" s="17">
        <f t="shared" si="2"/>
        <v>89.08781260813475</v>
      </c>
      <c r="F27" s="17">
        <f t="shared" si="3"/>
        <v>28316.68995079624</v>
      </c>
      <c r="G27" s="17">
        <f t="shared" si="4"/>
        <v>1683.3100492037595</v>
      </c>
      <c r="I27" s="19"/>
    </row>
    <row r="28" spans="2:9" ht="12.75">
      <c r="B28" s="15">
        <v>3</v>
      </c>
      <c r="C28" s="16">
        <f t="shared" si="0"/>
        <v>1509.3767007783536</v>
      </c>
      <c r="D28" s="16">
        <f t="shared" si="1"/>
        <v>1415.8344975398122</v>
      </c>
      <c r="E28" s="17">
        <f t="shared" si="2"/>
        <v>93.54220323854133</v>
      </c>
      <c r="F28" s="17">
        <f t="shared" si="3"/>
        <v>28223.147747557698</v>
      </c>
      <c r="G28" s="17">
        <f t="shared" si="4"/>
        <v>1776.8522524423008</v>
      </c>
      <c r="I28" s="19" t="s">
        <v>0</v>
      </c>
    </row>
    <row r="29" spans="2:9" ht="12.75">
      <c r="B29" s="15">
        <v>4</v>
      </c>
      <c r="C29" s="16">
        <f t="shared" si="0"/>
        <v>1509.3767007783536</v>
      </c>
      <c r="D29" s="16">
        <f t="shared" si="1"/>
        <v>1411.157387377885</v>
      </c>
      <c r="E29" s="17">
        <f t="shared" si="2"/>
        <v>98.21931340046854</v>
      </c>
      <c r="F29" s="17">
        <f t="shared" si="3"/>
        <v>28124.928434157227</v>
      </c>
      <c r="G29" s="17">
        <f t="shared" si="4"/>
        <v>1875.0715658427694</v>
      </c>
      <c r="I29" s="28" t="s">
        <v>0</v>
      </c>
    </row>
    <row r="30" spans="2:9" ht="12.75">
      <c r="B30" s="15">
        <v>5</v>
      </c>
      <c r="C30" s="16">
        <f t="shared" si="0"/>
        <v>1509.3767007783536</v>
      </c>
      <c r="D30" s="16">
        <f t="shared" si="1"/>
        <v>1406.2464217078614</v>
      </c>
      <c r="E30" s="17">
        <f t="shared" si="2"/>
        <v>103.13027907049218</v>
      </c>
      <c r="F30" s="17">
        <f t="shared" si="3"/>
        <v>28021.798155086733</v>
      </c>
      <c r="G30" s="17">
        <f t="shared" si="4"/>
        <v>1978.2018449132615</v>
      </c>
      <c r="I30" s="29" t="s">
        <v>0</v>
      </c>
    </row>
    <row r="31" spans="2:9" ht="12.75">
      <c r="B31" s="15">
        <v>6</v>
      </c>
      <c r="C31" s="16">
        <f t="shared" si="0"/>
        <v>1509.3767007783536</v>
      </c>
      <c r="D31" s="16">
        <f t="shared" si="1"/>
        <v>1401.0899077543368</v>
      </c>
      <c r="E31" s="17">
        <f t="shared" si="2"/>
        <v>108.28679302401679</v>
      </c>
      <c r="F31" s="17">
        <f t="shared" si="3"/>
        <v>27913.511362062716</v>
      </c>
      <c r="G31" s="17">
        <f t="shared" si="4"/>
        <v>2086.4886379372783</v>
      </c>
      <c r="I31" s="19"/>
    </row>
    <row r="32" spans="2:9" ht="12.75">
      <c r="B32" s="15">
        <v>7</v>
      </c>
      <c r="C32" s="16">
        <f t="shared" si="0"/>
        <v>1509.3767007783536</v>
      </c>
      <c r="D32" s="16">
        <f t="shared" si="1"/>
        <v>1395.675568103136</v>
      </c>
      <c r="E32" s="17">
        <f t="shared" si="2"/>
        <v>113.70113267521765</v>
      </c>
      <c r="F32" s="17">
        <f t="shared" si="3"/>
        <v>27799.810229387498</v>
      </c>
      <c r="G32" s="17">
        <f t="shared" si="4"/>
        <v>2200.189770612496</v>
      </c>
      <c r="I32" s="19"/>
    </row>
    <row r="33" spans="2:7" ht="12.75">
      <c r="B33" s="15">
        <v>8</v>
      </c>
      <c r="C33" s="16">
        <f t="shared" si="0"/>
        <v>1509.3767007783536</v>
      </c>
      <c r="D33" s="16">
        <f t="shared" si="1"/>
        <v>1389.990511469375</v>
      </c>
      <c r="E33" s="17">
        <f t="shared" si="2"/>
        <v>119.3861893089786</v>
      </c>
      <c r="F33" s="17">
        <f t="shared" si="3"/>
        <v>27680.42404007852</v>
      </c>
      <c r="G33" s="17">
        <f t="shared" si="4"/>
        <v>2319.5759599214744</v>
      </c>
    </row>
    <row r="34" spans="2:7" ht="12.75">
      <c r="B34" s="15">
        <v>9</v>
      </c>
      <c r="C34" s="16">
        <f t="shared" si="0"/>
        <v>1509.3767007783536</v>
      </c>
      <c r="D34" s="16">
        <f t="shared" si="1"/>
        <v>1384.0212020039262</v>
      </c>
      <c r="E34" s="17">
        <f t="shared" si="2"/>
        <v>125.35549877442736</v>
      </c>
      <c r="F34" s="17">
        <f t="shared" si="3"/>
        <v>27555.068541304092</v>
      </c>
      <c r="G34" s="17">
        <f t="shared" si="4"/>
        <v>2444.9314586959017</v>
      </c>
    </row>
    <row r="35" spans="2:7" ht="12.75">
      <c r="B35" s="15">
        <v>10</v>
      </c>
      <c r="C35" s="16">
        <f t="shared" si="0"/>
        <v>1509.3767007783536</v>
      </c>
      <c r="D35" s="16">
        <f t="shared" si="1"/>
        <v>1377.7534270652047</v>
      </c>
      <c r="E35" s="17">
        <f t="shared" si="2"/>
        <v>131.62327371314882</v>
      </c>
      <c r="F35" s="17">
        <f t="shared" si="3"/>
        <v>27423.44526759094</v>
      </c>
      <c r="G35" s="17">
        <f t="shared" si="4"/>
        <v>2576.5547324090503</v>
      </c>
    </row>
    <row r="36" spans="2:7" ht="12.75">
      <c r="B36" s="15">
        <v>11</v>
      </c>
      <c r="C36" s="16">
        <f t="shared" si="0"/>
        <v>1509.3767007783536</v>
      </c>
      <c r="D36" s="16">
        <f t="shared" si="1"/>
        <v>1371.172263379547</v>
      </c>
      <c r="E36" s="17">
        <f t="shared" si="2"/>
        <v>138.20443739880648</v>
      </c>
      <c r="F36" s="17">
        <f t="shared" si="3"/>
        <v>27285.240830192135</v>
      </c>
      <c r="G36" s="17">
        <f t="shared" si="4"/>
        <v>2714.759169807857</v>
      </c>
    </row>
    <row r="37" spans="2:7" ht="12.75">
      <c r="B37" s="15">
        <v>12</v>
      </c>
      <c r="C37" s="16">
        <f t="shared" si="0"/>
        <v>1509.3767007783536</v>
      </c>
      <c r="D37" s="16">
        <f t="shared" si="1"/>
        <v>1364.262041509607</v>
      </c>
      <c r="E37" s="17">
        <f t="shared" si="2"/>
        <v>145.11465926874666</v>
      </c>
      <c r="F37" s="17">
        <f t="shared" si="3"/>
        <v>27140.126170923388</v>
      </c>
      <c r="G37" s="17">
        <f t="shared" si="4"/>
        <v>2859.873829076603</v>
      </c>
    </row>
    <row r="38" spans="2:7" ht="12.75">
      <c r="B38" s="15">
        <v>13</v>
      </c>
      <c r="C38" s="16">
        <f t="shared" si="0"/>
        <v>1509.3767007783536</v>
      </c>
      <c r="D38" s="16">
        <f t="shared" si="1"/>
        <v>1357.0063085461695</v>
      </c>
      <c r="E38" s="17">
        <f t="shared" si="2"/>
        <v>152.37039223218403</v>
      </c>
      <c r="F38" s="17">
        <f t="shared" si="3"/>
        <v>26987.755778691204</v>
      </c>
      <c r="G38" s="17">
        <f t="shared" si="4"/>
        <v>3012.244221308787</v>
      </c>
    </row>
    <row r="39" spans="2:7" ht="12.75">
      <c r="B39" s="15">
        <v>14</v>
      </c>
      <c r="C39" s="16">
        <f t="shared" si="0"/>
        <v>1509.3767007783536</v>
      </c>
      <c r="D39" s="16">
        <f t="shared" si="1"/>
        <v>1349.3877889345604</v>
      </c>
      <c r="E39" s="17">
        <f t="shared" si="2"/>
        <v>159.98891184379318</v>
      </c>
      <c r="F39" s="17">
        <f t="shared" si="3"/>
        <v>26827.76686684741</v>
      </c>
      <c r="G39" s="17">
        <f t="shared" si="4"/>
        <v>3172.23313315258</v>
      </c>
    </row>
    <row r="40" spans="2:7" ht="12.75">
      <c r="B40" s="15">
        <v>15</v>
      </c>
      <c r="C40" s="16">
        <f t="shared" si="0"/>
        <v>1509.3767007783536</v>
      </c>
      <c r="D40" s="16">
        <f t="shared" si="1"/>
        <v>1341.3883433423707</v>
      </c>
      <c r="E40" s="17">
        <f t="shared" si="2"/>
        <v>167.98835743598283</v>
      </c>
      <c r="F40" s="17">
        <f t="shared" si="3"/>
        <v>26659.77850941143</v>
      </c>
      <c r="G40" s="17">
        <f t="shared" si="4"/>
        <v>3340.221490588563</v>
      </c>
    </row>
    <row r="41" spans="2:7" ht="12.75">
      <c r="B41" s="15">
        <v>16</v>
      </c>
      <c r="C41" s="16">
        <f t="shared" si="0"/>
        <v>1509.3767007783536</v>
      </c>
      <c r="D41" s="16">
        <f t="shared" si="1"/>
        <v>1332.9889254705715</v>
      </c>
      <c r="E41" s="17">
        <f t="shared" si="2"/>
        <v>176.38777530778202</v>
      </c>
      <c r="F41" s="17">
        <f t="shared" si="3"/>
        <v>26483.390734103647</v>
      </c>
      <c r="G41" s="17">
        <f t="shared" si="4"/>
        <v>3516.6092658963453</v>
      </c>
    </row>
    <row r="42" spans="2:7" ht="12.75">
      <c r="B42" s="15">
        <v>17</v>
      </c>
      <c r="C42" s="16">
        <f t="shared" si="0"/>
        <v>1509.3767007783536</v>
      </c>
      <c r="D42" s="16">
        <f t="shared" si="1"/>
        <v>1324.1695367051825</v>
      </c>
      <c r="E42" s="17">
        <f t="shared" si="2"/>
        <v>185.20716407317104</v>
      </c>
      <c r="F42" s="17">
        <f t="shared" si="3"/>
        <v>26298.183570030476</v>
      </c>
      <c r="G42" s="17">
        <f t="shared" si="4"/>
        <v>3701.8164299695163</v>
      </c>
    </row>
    <row r="43" spans="2:7" ht="12.75">
      <c r="B43" s="15">
        <v>18</v>
      </c>
      <c r="C43" s="16">
        <f t="shared" si="0"/>
        <v>1509.3767007783536</v>
      </c>
      <c r="D43" s="16">
        <f t="shared" si="1"/>
        <v>1314.909178501524</v>
      </c>
      <c r="E43" s="17">
        <f t="shared" si="2"/>
        <v>194.46752227682964</v>
      </c>
      <c r="F43" s="17">
        <f t="shared" si="3"/>
        <v>26103.716047753645</v>
      </c>
      <c r="G43" s="17">
        <f t="shared" si="4"/>
        <v>3896.283952246346</v>
      </c>
    </row>
    <row r="44" spans="2:7" ht="12.75">
      <c r="B44" s="15">
        <v>19</v>
      </c>
      <c r="C44" s="16">
        <f t="shared" si="0"/>
        <v>1509.3767007783536</v>
      </c>
      <c r="D44" s="16">
        <f t="shared" si="1"/>
        <v>1305.1858023876823</v>
      </c>
      <c r="E44" s="17">
        <f t="shared" si="2"/>
        <v>204.19089839067124</v>
      </c>
      <c r="F44" s="17">
        <f t="shared" si="3"/>
        <v>25899.525149362973</v>
      </c>
      <c r="G44" s="17">
        <f t="shared" si="4"/>
        <v>4100.474850637017</v>
      </c>
    </row>
    <row r="45" spans="2:7" ht="12.75">
      <c r="B45" s="15">
        <v>20</v>
      </c>
      <c r="C45" s="16">
        <f t="shared" si="0"/>
        <v>1509.3767007783536</v>
      </c>
      <c r="D45" s="16">
        <f t="shared" si="1"/>
        <v>1294.9762574681488</v>
      </c>
      <c r="E45" s="17">
        <f t="shared" si="2"/>
        <v>214.40044331020476</v>
      </c>
      <c r="F45" s="17">
        <f t="shared" si="3"/>
        <v>25685.124706052768</v>
      </c>
      <c r="G45" s="17">
        <f t="shared" si="4"/>
        <v>4314.8752939472215</v>
      </c>
    </row>
    <row r="46" spans="2:7" ht="12.75">
      <c r="B46" s="15">
        <v>21</v>
      </c>
      <c r="C46" s="16">
        <f t="shared" si="0"/>
        <v>1509.3767007783536</v>
      </c>
      <c r="D46" s="16">
        <f t="shared" si="1"/>
        <v>1284.2562353026385</v>
      </c>
      <c r="E46" s="17">
        <f t="shared" si="2"/>
        <v>225.12046547571504</v>
      </c>
      <c r="F46" s="17">
        <f t="shared" si="3"/>
        <v>25460.00424057705</v>
      </c>
      <c r="G46" s="17">
        <f t="shared" si="4"/>
        <v>4539.995759422936</v>
      </c>
    </row>
    <row r="47" spans="2:7" ht="12.75">
      <c r="B47" s="15">
        <v>22</v>
      </c>
      <c r="C47" s="16">
        <f t="shared" si="0"/>
        <v>1509.3767007783536</v>
      </c>
      <c r="D47" s="16">
        <f t="shared" si="1"/>
        <v>1273.0002120288527</v>
      </c>
      <c r="E47" s="17">
        <f t="shared" si="2"/>
        <v>236.37648874950082</v>
      </c>
      <c r="F47" s="17">
        <f t="shared" si="3"/>
        <v>25223.62775182755</v>
      </c>
      <c r="G47" s="17">
        <f t="shared" si="4"/>
        <v>4776.372248172437</v>
      </c>
    </row>
    <row r="48" spans="2:7" ht="12.75">
      <c r="B48" s="15">
        <v>23</v>
      </c>
      <c r="C48" s="16">
        <f t="shared" si="0"/>
        <v>1509.3767007783536</v>
      </c>
      <c r="D48" s="16">
        <f t="shared" si="1"/>
        <v>1261.1813875913776</v>
      </c>
      <c r="E48" s="17">
        <f t="shared" si="2"/>
        <v>248.1953131869759</v>
      </c>
      <c r="F48" s="17">
        <f t="shared" si="3"/>
        <v>24975.43243864057</v>
      </c>
      <c r="G48" s="17">
        <f t="shared" si="4"/>
        <v>5024.567561359413</v>
      </c>
    </row>
    <row r="49" spans="2:7" ht="12.75">
      <c r="B49" s="15">
        <v>24</v>
      </c>
      <c r="C49" s="16">
        <f t="shared" si="0"/>
        <v>1509.3767007783536</v>
      </c>
      <c r="D49" s="16">
        <f t="shared" si="1"/>
        <v>1248.7716219320287</v>
      </c>
      <c r="E49" s="17">
        <f t="shared" si="2"/>
        <v>260.6050788463249</v>
      </c>
      <c r="F49" s="17">
        <f t="shared" si="3"/>
        <v>24714.827359794246</v>
      </c>
      <c r="G49" s="17">
        <f t="shared" si="4"/>
        <v>5285.1726402057375</v>
      </c>
    </row>
    <row r="50" spans="2:7" ht="12.75">
      <c r="B50" s="15">
        <v>25</v>
      </c>
      <c r="C50" s="16">
        <f t="shared" si="0"/>
        <v>1509.3767007783536</v>
      </c>
      <c r="D50" s="16">
        <f t="shared" si="1"/>
        <v>1235.7413679897124</v>
      </c>
      <c r="E50" s="17">
        <f t="shared" si="2"/>
        <v>273.6353327886411</v>
      </c>
      <c r="F50" s="17">
        <f t="shared" si="3"/>
        <v>24441.192027005603</v>
      </c>
      <c r="G50" s="17">
        <f t="shared" si="4"/>
        <v>5558.807972994378</v>
      </c>
    </row>
    <row r="51" spans="2:7" ht="12.75">
      <c r="B51" s="15">
        <v>26</v>
      </c>
      <c r="C51" s="16">
        <f t="shared" si="0"/>
        <v>1509.3767007783536</v>
      </c>
      <c r="D51" s="16">
        <f t="shared" si="1"/>
        <v>1222.0596013502802</v>
      </c>
      <c r="E51" s="17">
        <f t="shared" si="2"/>
        <v>287.31709942807333</v>
      </c>
      <c r="F51" s="17">
        <f t="shared" si="3"/>
        <v>24153.87492757753</v>
      </c>
      <c r="G51" s="17">
        <f t="shared" si="4"/>
        <v>5846.125072422452</v>
      </c>
    </row>
    <row r="52" spans="2:7" ht="12.75">
      <c r="B52" s="15">
        <v>27</v>
      </c>
      <c r="C52" s="16">
        <f t="shared" si="0"/>
        <v>1509.3767007783536</v>
      </c>
      <c r="D52" s="16">
        <f t="shared" si="1"/>
        <v>1207.6937463788765</v>
      </c>
      <c r="E52" s="17">
        <f t="shared" si="2"/>
        <v>301.682954399477</v>
      </c>
      <c r="F52" s="17">
        <f t="shared" si="3"/>
        <v>23852.191973178054</v>
      </c>
      <c r="G52" s="17">
        <f t="shared" si="4"/>
        <v>6147.808026821929</v>
      </c>
    </row>
    <row r="53" spans="2:7" ht="12.75">
      <c r="B53" s="15">
        <v>28</v>
      </c>
      <c r="C53" s="16">
        <f t="shared" si="0"/>
        <v>1509.3767007783536</v>
      </c>
      <c r="D53" s="16">
        <f t="shared" si="1"/>
        <v>1192.6095986589028</v>
      </c>
      <c r="E53" s="17">
        <f t="shared" si="2"/>
        <v>316.7671021194508</v>
      </c>
      <c r="F53" s="17">
        <f t="shared" si="3"/>
        <v>23535.424871058603</v>
      </c>
      <c r="G53" s="17">
        <f t="shared" si="4"/>
        <v>6464.57512894138</v>
      </c>
    </row>
    <row r="54" spans="2:7" ht="12.75">
      <c r="B54" s="15">
        <v>29</v>
      </c>
      <c r="C54" s="16">
        <f t="shared" si="0"/>
        <v>1509.3767007783536</v>
      </c>
      <c r="D54" s="16">
        <f t="shared" si="1"/>
        <v>1176.7712435529302</v>
      </c>
      <c r="E54" s="17">
        <f t="shared" si="2"/>
        <v>332.6054572254234</v>
      </c>
      <c r="F54" s="17">
        <f t="shared" si="3"/>
        <v>23202.819413833182</v>
      </c>
      <c r="G54" s="17">
        <f t="shared" si="4"/>
        <v>6797.180586166804</v>
      </c>
    </row>
    <row r="55" spans="2:7" ht="12.75">
      <c r="B55" s="15">
        <v>30</v>
      </c>
      <c r="C55" s="16">
        <f t="shared" si="0"/>
        <v>1509.3767007783536</v>
      </c>
      <c r="D55" s="16">
        <f t="shared" si="1"/>
        <v>1160.140970691659</v>
      </c>
      <c r="E55" s="17">
        <f t="shared" si="2"/>
        <v>349.2357300866945</v>
      </c>
      <c r="F55" s="17">
        <f t="shared" si="3"/>
        <v>22853.58368374649</v>
      </c>
      <c r="G55" s="17">
        <f t="shared" si="4"/>
        <v>7146.416316253498</v>
      </c>
    </row>
    <row r="56" spans="2:7" ht="12.75">
      <c r="B56" s="15">
        <v>31</v>
      </c>
      <c r="C56" s="16">
        <f t="shared" si="0"/>
        <v>1509.3767007783536</v>
      </c>
      <c r="D56" s="16">
        <f t="shared" si="1"/>
        <v>1142.6791841873244</v>
      </c>
      <c r="E56" s="17">
        <f t="shared" si="2"/>
        <v>366.69751659102917</v>
      </c>
      <c r="F56" s="17">
        <f t="shared" si="3"/>
        <v>22486.88616715546</v>
      </c>
      <c r="G56" s="17">
        <f t="shared" si="4"/>
        <v>7513.113832844527</v>
      </c>
    </row>
    <row r="57" spans="2:7" ht="12.75">
      <c r="B57" s="15">
        <v>32</v>
      </c>
      <c r="C57" s="16">
        <f t="shared" si="0"/>
        <v>1509.3767007783536</v>
      </c>
      <c r="D57" s="16">
        <f t="shared" si="1"/>
        <v>1124.344308357773</v>
      </c>
      <c r="E57" s="17">
        <f t="shared" si="2"/>
        <v>385.03239242058066</v>
      </c>
      <c r="F57" s="17">
        <f t="shared" si="3"/>
        <v>22101.85377473488</v>
      </c>
      <c r="G57" s="17">
        <f t="shared" si="4"/>
        <v>7898.146225265107</v>
      </c>
    </row>
    <row r="58" spans="2:7" ht="12.75">
      <c r="B58" s="15">
        <v>33</v>
      </c>
      <c r="C58" s="16">
        <f t="shared" si="0"/>
        <v>1509.3767007783536</v>
      </c>
      <c r="D58" s="16">
        <f t="shared" si="1"/>
        <v>1105.0926887367439</v>
      </c>
      <c r="E58" s="17">
        <f t="shared" si="2"/>
        <v>404.2840120416097</v>
      </c>
      <c r="F58" s="17">
        <f t="shared" si="3"/>
        <v>21697.569762693267</v>
      </c>
      <c r="G58" s="17">
        <f t="shared" si="4"/>
        <v>8302.430237306717</v>
      </c>
    </row>
    <row r="59" spans="2:7" ht="12.75">
      <c r="B59" s="15">
        <v>34</v>
      </c>
      <c r="C59" s="16">
        <f t="shared" si="0"/>
        <v>1509.3767007783536</v>
      </c>
      <c r="D59" s="16">
        <f t="shared" si="1"/>
        <v>1084.8784881346635</v>
      </c>
      <c r="E59" s="17">
        <f t="shared" si="2"/>
        <v>424.49821264369007</v>
      </c>
      <c r="F59" s="17">
        <f t="shared" si="3"/>
        <v>21273.071550049575</v>
      </c>
      <c r="G59" s="17">
        <f t="shared" si="4"/>
        <v>8726.928449950407</v>
      </c>
    </row>
    <row r="60" spans="2:7" ht="12.75">
      <c r="B60" s="15">
        <v>35</v>
      </c>
      <c r="C60" s="16">
        <f t="shared" si="0"/>
        <v>1509.3767007783536</v>
      </c>
      <c r="D60" s="16">
        <f t="shared" si="1"/>
        <v>1063.6535775024788</v>
      </c>
      <c r="E60" s="17">
        <f t="shared" si="2"/>
        <v>445.72312327587474</v>
      </c>
      <c r="F60" s="17">
        <f t="shared" si="3"/>
        <v>20827.3484267737</v>
      </c>
      <c r="G60" s="17">
        <f t="shared" si="4"/>
        <v>9172.651573226281</v>
      </c>
    </row>
    <row r="61" spans="2:7" ht="12.75">
      <c r="B61" s="15">
        <v>36</v>
      </c>
      <c r="C61" s="16">
        <f t="shared" si="0"/>
        <v>1509.3767007783536</v>
      </c>
      <c r="D61" s="16">
        <f t="shared" si="1"/>
        <v>1041.367421338685</v>
      </c>
      <c r="E61" s="17">
        <f t="shared" si="2"/>
        <v>468.0092794396685</v>
      </c>
      <c r="F61" s="17">
        <f t="shared" si="3"/>
        <v>20359.33914733403</v>
      </c>
      <c r="G61" s="17">
        <f t="shared" si="4"/>
        <v>9640.66085266595</v>
      </c>
    </row>
    <row r="62" spans="2:7" ht="12.75">
      <c r="B62" s="15">
        <v>37</v>
      </c>
      <c r="C62" s="16">
        <f t="shared" si="0"/>
        <v>1509.3767007783536</v>
      </c>
      <c r="D62" s="16">
        <f t="shared" si="1"/>
        <v>1017.9669573667015</v>
      </c>
      <c r="E62" s="17">
        <f t="shared" si="2"/>
        <v>491.409743411652</v>
      </c>
      <c r="F62" s="17">
        <f t="shared" si="3"/>
        <v>19867.92940392238</v>
      </c>
      <c r="G62" s="17">
        <f t="shared" si="4"/>
        <v>10132.070596077601</v>
      </c>
    </row>
    <row r="63" spans="2:7" ht="12.75">
      <c r="B63" s="15">
        <v>38</v>
      </c>
      <c r="C63" s="16">
        <f t="shared" si="0"/>
        <v>1509.3767007783536</v>
      </c>
      <c r="D63" s="16">
        <f t="shared" si="1"/>
        <v>993.396470196119</v>
      </c>
      <c r="E63" s="17">
        <f t="shared" si="2"/>
        <v>515.9802305822345</v>
      </c>
      <c r="F63" s="17">
        <f t="shared" si="3"/>
        <v>19351.949173340145</v>
      </c>
      <c r="G63" s="17">
        <f t="shared" si="4"/>
        <v>10648.050826659835</v>
      </c>
    </row>
    <row r="64" spans="2:7" ht="12.75">
      <c r="B64" s="15">
        <v>39</v>
      </c>
      <c r="C64" s="16">
        <f t="shared" si="0"/>
        <v>1509.3767007783536</v>
      </c>
      <c r="D64" s="16">
        <f t="shared" si="1"/>
        <v>967.5974586670072</v>
      </c>
      <c r="E64" s="17">
        <f t="shared" si="2"/>
        <v>541.7792421113463</v>
      </c>
      <c r="F64" s="17">
        <f t="shared" si="3"/>
        <v>18810.169931228796</v>
      </c>
      <c r="G64" s="17">
        <f t="shared" si="4"/>
        <v>11189.830068771182</v>
      </c>
    </row>
    <row r="65" spans="2:7" ht="12.75">
      <c r="B65" s="15">
        <v>40</v>
      </c>
      <c r="C65" s="16">
        <f t="shared" si="0"/>
        <v>1509.3767007783536</v>
      </c>
      <c r="D65" s="16">
        <f t="shared" si="1"/>
        <v>940.5084965614399</v>
      </c>
      <c r="E65" s="17">
        <f t="shared" si="2"/>
        <v>568.8682042169137</v>
      </c>
      <c r="F65" s="17">
        <f t="shared" si="3"/>
        <v>18241.301727011883</v>
      </c>
      <c r="G65" s="17">
        <f t="shared" si="4"/>
        <v>11758.698272988095</v>
      </c>
    </row>
    <row r="66" spans="2:7" ht="12.75">
      <c r="B66" s="15">
        <v>41</v>
      </c>
      <c r="C66" s="16">
        <f t="shared" si="0"/>
        <v>1509.3767007783536</v>
      </c>
      <c r="D66" s="16">
        <f t="shared" si="1"/>
        <v>912.0650863505942</v>
      </c>
      <c r="E66" s="17">
        <f t="shared" si="2"/>
        <v>597.3116144277593</v>
      </c>
      <c r="F66" s="17">
        <f t="shared" si="3"/>
        <v>17643.990112584124</v>
      </c>
      <c r="G66" s="17">
        <f t="shared" si="4"/>
        <v>12356.009887415854</v>
      </c>
    </row>
    <row r="67" spans="2:7" ht="12.75">
      <c r="B67" s="15">
        <v>42</v>
      </c>
      <c r="C67" s="16">
        <f t="shared" si="0"/>
        <v>1509.3767007783536</v>
      </c>
      <c r="D67" s="16">
        <f t="shared" si="1"/>
        <v>882.1995056292062</v>
      </c>
      <c r="E67" s="17">
        <f t="shared" si="2"/>
        <v>627.1771951491473</v>
      </c>
      <c r="F67" s="17">
        <f t="shared" si="3"/>
        <v>17016.812917434978</v>
      </c>
      <c r="G67" s="17">
        <f t="shared" si="4"/>
        <v>12983.187082565</v>
      </c>
    </row>
    <row r="68" spans="2:7" ht="12.75">
      <c r="B68" s="15">
        <v>43</v>
      </c>
      <c r="C68" s="16">
        <f t="shared" si="0"/>
        <v>1509.3767007783536</v>
      </c>
      <c r="D68" s="16">
        <f t="shared" si="1"/>
        <v>850.840645871749</v>
      </c>
      <c r="E68" s="17">
        <f t="shared" si="2"/>
        <v>658.5360549066046</v>
      </c>
      <c r="F68" s="17">
        <f t="shared" si="3"/>
        <v>16358.276862528373</v>
      </c>
      <c r="G68" s="17">
        <f t="shared" si="4"/>
        <v>13641.723137471605</v>
      </c>
    </row>
    <row r="69" spans="2:7" ht="12.75">
      <c r="B69" s="15">
        <v>44</v>
      </c>
      <c r="C69" s="16">
        <f t="shared" si="0"/>
        <v>1509.3767007783536</v>
      </c>
      <c r="D69" s="16">
        <f t="shared" si="1"/>
        <v>817.9138431264187</v>
      </c>
      <c r="E69" s="17">
        <f t="shared" si="2"/>
        <v>691.4628576519349</v>
      </c>
      <c r="F69" s="17">
        <f t="shared" si="3"/>
        <v>15666.814004876438</v>
      </c>
      <c r="G69" s="17">
        <f t="shared" si="4"/>
        <v>14333.18599512354</v>
      </c>
    </row>
    <row r="70" spans="2:7" ht="12.75">
      <c r="B70" s="15">
        <v>45</v>
      </c>
      <c r="C70" s="16">
        <f t="shared" si="0"/>
        <v>1509.3767007783536</v>
      </c>
      <c r="D70" s="16">
        <f t="shared" si="1"/>
        <v>783.340700243822</v>
      </c>
      <c r="E70" s="17">
        <f t="shared" si="2"/>
        <v>726.0360005345316</v>
      </c>
      <c r="F70" s="17">
        <f t="shared" si="3"/>
        <v>14940.778004341906</v>
      </c>
      <c r="G70" s="17">
        <f t="shared" si="4"/>
        <v>15059.221995658072</v>
      </c>
    </row>
    <row r="71" spans="2:7" ht="12.75">
      <c r="B71" s="15">
        <v>46</v>
      </c>
      <c r="C71" s="16">
        <f t="shared" si="0"/>
        <v>1509.3767007783536</v>
      </c>
      <c r="D71" s="16">
        <f t="shared" si="1"/>
        <v>747.0389002170954</v>
      </c>
      <c r="E71" s="17">
        <f t="shared" si="2"/>
        <v>762.3378005612582</v>
      </c>
      <c r="F71" s="17">
        <f t="shared" si="3"/>
        <v>14178.440203780649</v>
      </c>
      <c r="G71" s="17">
        <f t="shared" si="4"/>
        <v>15821.55979621933</v>
      </c>
    </row>
    <row r="72" spans="2:7" ht="12.75">
      <c r="B72" s="15">
        <v>47</v>
      </c>
      <c r="C72" s="16">
        <f t="shared" si="0"/>
        <v>1509.3767007783536</v>
      </c>
      <c r="D72" s="16">
        <f t="shared" si="1"/>
        <v>708.9220101890324</v>
      </c>
      <c r="E72" s="17">
        <f t="shared" si="2"/>
        <v>800.4546905893211</v>
      </c>
      <c r="F72" s="17">
        <f t="shared" si="3"/>
        <v>13377.985513191328</v>
      </c>
      <c r="G72" s="17">
        <f t="shared" si="4"/>
        <v>16622.01448680865</v>
      </c>
    </row>
    <row r="73" spans="2:7" ht="12.75">
      <c r="B73" s="15">
        <v>48</v>
      </c>
      <c r="C73" s="16">
        <f t="shared" si="0"/>
        <v>1509.3767007783536</v>
      </c>
      <c r="D73" s="16">
        <f t="shared" si="1"/>
        <v>668.8992756595665</v>
      </c>
      <c r="E73" s="17">
        <f t="shared" si="2"/>
        <v>840.4774251187871</v>
      </c>
      <c r="F73" s="17">
        <f t="shared" si="3"/>
        <v>12537.508088072542</v>
      </c>
      <c r="G73" s="17">
        <f t="shared" si="4"/>
        <v>17462.49191192744</v>
      </c>
    </row>
    <row r="74" spans="2:7" ht="12.75">
      <c r="B74" s="15">
        <v>49</v>
      </c>
      <c r="C74" s="16">
        <f t="shared" si="0"/>
        <v>1509.3767007783536</v>
      </c>
      <c r="D74" s="16">
        <f t="shared" si="1"/>
        <v>626.8754044036272</v>
      </c>
      <c r="E74" s="17">
        <f t="shared" si="2"/>
        <v>882.5012963747264</v>
      </c>
      <c r="F74" s="17">
        <f t="shared" si="3"/>
        <v>11655.006791697815</v>
      </c>
      <c r="G74" s="17">
        <f t="shared" si="4"/>
        <v>18344.993208302163</v>
      </c>
    </row>
    <row r="75" spans="2:7" ht="12.75">
      <c r="B75" s="15">
        <v>50</v>
      </c>
      <c r="C75" s="16">
        <f t="shared" si="0"/>
        <v>1509.3767007783536</v>
      </c>
      <c r="D75" s="16">
        <f t="shared" si="1"/>
        <v>582.7503395848908</v>
      </c>
      <c r="E75" s="17">
        <f t="shared" si="2"/>
        <v>926.6263611934628</v>
      </c>
      <c r="F75" s="17">
        <f t="shared" si="3"/>
        <v>10728.380430504352</v>
      </c>
      <c r="G75" s="17">
        <f t="shared" si="4"/>
        <v>19271.619569495626</v>
      </c>
    </row>
    <row r="76" spans="2:7" ht="12.75">
      <c r="B76" s="15">
        <v>51</v>
      </c>
      <c r="C76" s="16">
        <f t="shared" si="0"/>
        <v>1509.3767007783536</v>
      </c>
      <c r="D76" s="16">
        <f t="shared" si="1"/>
        <v>536.4190215252177</v>
      </c>
      <c r="E76" s="17">
        <f t="shared" si="2"/>
        <v>972.9576792531359</v>
      </c>
      <c r="F76" s="17">
        <f t="shared" si="3"/>
        <v>9755.422751251217</v>
      </c>
      <c r="G76" s="17">
        <f t="shared" si="4"/>
        <v>20244.577248748763</v>
      </c>
    </row>
    <row r="77" spans="2:7" ht="12.75">
      <c r="B77" s="15">
        <v>52</v>
      </c>
      <c r="C77" s="16">
        <f t="shared" si="0"/>
        <v>1509.3767007783536</v>
      </c>
      <c r="D77" s="16">
        <f t="shared" si="1"/>
        <v>487.77113756256085</v>
      </c>
      <c r="E77" s="17">
        <f t="shared" si="2"/>
        <v>1021.6055632157927</v>
      </c>
      <c r="F77" s="17">
        <f t="shared" si="3"/>
        <v>8733.817188035424</v>
      </c>
      <c r="G77" s="17">
        <f t="shared" si="4"/>
        <v>21266.182811964554</v>
      </c>
    </row>
    <row r="78" spans="2:7" ht="12.75">
      <c r="B78" s="15">
        <v>53</v>
      </c>
      <c r="C78" s="16">
        <f t="shared" si="0"/>
        <v>1509.3767007783536</v>
      </c>
      <c r="D78" s="16">
        <f t="shared" si="1"/>
        <v>436.6908594017712</v>
      </c>
      <c r="E78" s="17">
        <f t="shared" si="2"/>
        <v>1072.6858413765824</v>
      </c>
      <c r="F78" s="17">
        <f t="shared" si="3"/>
        <v>7661.131346658842</v>
      </c>
      <c r="G78" s="17">
        <f t="shared" si="4"/>
        <v>22338.86865334114</v>
      </c>
    </row>
    <row r="79" spans="2:7" ht="12.75">
      <c r="B79" s="15">
        <v>54</v>
      </c>
      <c r="C79" s="16">
        <f t="shared" si="0"/>
        <v>1509.3767007783536</v>
      </c>
      <c r="D79" s="16">
        <f t="shared" si="1"/>
        <v>383.0565673329421</v>
      </c>
      <c r="E79" s="17">
        <f t="shared" si="2"/>
        <v>1126.3201334454116</v>
      </c>
      <c r="F79" s="17">
        <f t="shared" si="3"/>
        <v>6534.81121321343</v>
      </c>
      <c r="G79" s="17">
        <f t="shared" si="4"/>
        <v>23465.18878678655</v>
      </c>
    </row>
    <row r="80" spans="2:7" ht="12.75">
      <c r="B80" s="15">
        <v>55</v>
      </c>
      <c r="C80" s="16">
        <f t="shared" si="0"/>
        <v>1509.3767007783536</v>
      </c>
      <c r="D80" s="16">
        <f t="shared" si="1"/>
        <v>326.7405606606715</v>
      </c>
      <c r="E80" s="17">
        <f t="shared" si="2"/>
        <v>1182.636140117682</v>
      </c>
      <c r="F80" s="17">
        <f t="shared" si="3"/>
        <v>5352.175073095748</v>
      </c>
      <c r="G80" s="17">
        <f t="shared" si="4"/>
        <v>24647.824926904235</v>
      </c>
    </row>
    <row r="81" spans="2:7" ht="12.75">
      <c r="B81" s="15">
        <v>56</v>
      </c>
      <c r="C81" s="16">
        <f t="shared" si="0"/>
        <v>1509.3767007783536</v>
      </c>
      <c r="D81" s="16">
        <f t="shared" si="1"/>
        <v>267.60875365478745</v>
      </c>
      <c r="E81" s="17">
        <f t="shared" si="2"/>
        <v>1241.767947123566</v>
      </c>
      <c r="F81" s="17">
        <f t="shared" si="3"/>
        <v>4110.407125972182</v>
      </c>
      <c r="G81" s="17">
        <f t="shared" si="4"/>
        <v>25889.592874027803</v>
      </c>
    </row>
    <row r="82" spans="2:7" ht="12.75">
      <c r="B82" s="15">
        <v>57</v>
      </c>
      <c r="C82" s="16">
        <f t="shared" si="0"/>
        <v>1509.3767007783536</v>
      </c>
      <c r="D82" s="16">
        <f t="shared" si="1"/>
        <v>205.52035629860913</v>
      </c>
      <c r="E82" s="17">
        <f t="shared" si="2"/>
        <v>1303.8563444797444</v>
      </c>
      <c r="F82" s="17">
        <f t="shared" si="3"/>
        <v>2806.5507814924376</v>
      </c>
      <c r="G82" s="17">
        <f t="shared" si="4"/>
        <v>27193.449218507547</v>
      </c>
    </row>
    <row r="83" spans="2:7" ht="12.75">
      <c r="B83" s="15">
        <v>58</v>
      </c>
      <c r="C83" s="16">
        <f t="shared" si="0"/>
        <v>1509.3767007783536</v>
      </c>
      <c r="D83" s="16">
        <f t="shared" si="1"/>
        <v>140.32753907462188</v>
      </c>
      <c r="E83" s="17">
        <f t="shared" si="2"/>
        <v>1369.0491617037317</v>
      </c>
      <c r="F83" s="17">
        <f t="shared" si="3"/>
        <v>1437.501619788706</v>
      </c>
      <c r="G83" s="17">
        <f t="shared" si="4"/>
        <v>28562.49838021128</v>
      </c>
    </row>
    <row r="84" spans="2:7" ht="12.75">
      <c r="B84" s="15">
        <v>59</v>
      </c>
      <c r="C84" s="16">
        <f t="shared" si="0"/>
        <v>1509.3767007783536</v>
      </c>
      <c r="D84" s="16">
        <f t="shared" si="1"/>
        <v>71.8750809894353</v>
      </c>
      <c r="E84" s="17">
        <f t="shared" si="2"/>
        <v>1437.5016197889183</v>
      </c>
      <c r="F84" s="17">
        <f t="shared" si="3"/>
        <v>-2.1236701286397874E-10</v>
      </c>
      <c r="G84" s="17">
        <f t="shared" si="4"/>
        <v>30000.0000000002</v>
      </c>
    </row>
    <row r="85" spans="2:7" ht="12.75">
      <c r="B85" s="21">
        <v>60</v>
      </c>
      <c r="C85" s="30" t="s">
        <v>0</v>
      </c>
      <c r="D85" s="30" t="s">
        <v>0</v>
      </c>
      <c r="E85" s="31" t="s">
        <v>0</v>
      </c>
      <c r="F85" s="31" t="s">
        <v>0</v>
      </c>
      <c r="G85" s="31" t="s">
        <v>0</v>
      </c>
    </row>
    <row r="86" ht="12.75">
      <c r="B86" s="18" t="s">
        <v>0</v>
      </c>
    </row>
    <row r="87" ht="12.75">
      <c r="B87" s="18" t="s">
        <v>0</v>
      </c>
    </row>
  </sheetData>
  <printOptions/>
  <pageMargins left="0.75" right="0.75" top="1" bottom="1" header="0" footer="0"/>
  <pageSetup horizontalDpi="300" verticalDpi="3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5"/>
  <sheetViews>
    <sheetView workbookViewId="0" topLeftCell="A2">
      <selection activeCell="E15" sqref="E15"/>
    </sheetView>
  </sheetViews>
  <sheetFormatPr defaultColWidth="11.421875" defaultRowHeight="12.75"/>
  <cols>
    <col min="4" max="4" width="12.7109375" style="0" customWidth="1"/>
    <col min="7" max="7" width="13.57421875" style="0" customWidth="1"/>
    <col min="8" max="8" width="15.7109375" style="0" customWidth="1"/>
    <col min="9" max="9" width="16.140625" style="0" customWidth="1"/>
  </cols>
  <sheetData>
    <row r="1" ht="12.75">
      <c r="C1" s="1" t="s">
        <v>45</v>
      </c>
    </row>
    <row r="11" spans="2:7" ht="12.75">
      <c r="B11" s="37" t="s">
        <v>23</v>
      </c>
      <c r="C11" s="37" t="s">
        <v>24</v>
      </c>
      <c r="D11" s="45" t="s">
        <v>25</v>
      </c>
      <c r="E11" s="35"/>
      <c r="F11" s="35"/>
      <c r="G11" s="8" t="s">
        <v>26</v>
      </c>
    </row>
    <row r="12" spans="2:7" ht="12.75">
      <c r="B12" s="52">
        <v>0</v>
      </c>
      <c r="C12" s="52">
        <f>-$H$21</f>
        <v>-7000</v>
      </c>
      <c r="D12" s="50">
        <f>C12/(1+$G$21)^B12</f>
        <v>-7000</v>
      </c>
      <c r="E12" s="35"/>
      <c r="F12" s="35"/>
      <c r="G12" s="12" t="s">
        <v>20</v>
      </c>
    </row>
    <row r="13" spans="2:8" ht="12.75">
      <c r="B13" s="52">
        <v>1</v>
      </c>
      <c r="C13" s="52">
        <f>-$H$21</f>
        <v>-7000</v>
      </c>
      <c r="D13" s="50">
        <f aca="true" t="shared" si="0" ref="D13:D72">C13/(1+$G$21)^B13</f>
        <v>-6313.643784217694</v>
      </c>
      <c r="E13" s="35"/>
      <c r="F13" s="35"/>
      <c r="G13" s="8" t="s">
        <v>27</v>
      </c>
      <c r="H13" s="8" t="s">
        <v>31</v>
      </c>
    </row>
    <row r="14" spans="2:8" ht="12.75">
      <c r="B14" s="52">
        <v>2</v>
      </c>
      <c r="C14" s="52">
        <f>-$H$21</f>
        <v>-7000</v>
      </c>
      <c r="D14" s="50">
        <f t="shared" si="0"/>
        <v>-5694.585404855818</v>
      </c>
      <c r="E14" s="35"/>
      <c r="F14" s="35"/>
      <c r="G14" s="12" t="s">
        <v>28</v>
      </c>
      <c r="H14" s="12" t="s">
        <v>32</v>
      </c>
    </row>
    <row r="15" spans="2:8" ht="12.75">
      <c r="B15" s="52">
        <v>3</v>
      </c>
      <c r="C15" s="53">
        <f>$H$15*(1+$G$15)^B12-$H$18*(1+$G$18)^B12</f>
        <v>1200</v>
      </c>
      <c r="D15" s="50">
        <f t="shared" si="0"/>
        <v>880.495928450565</v>
      </c>
      <c r="E15" s="35"/>
      <c r="F15" s="35"/>
      <c r="G15" s="60">
        <v>0.05</v>
      </c>
      <c r="H15" s="10">
        <v>3000</v>
      </c>
    </row>
    <row r="16" spans="2:8" ht="12.75">
      <c r="B16" s="52">
        <v>4</v>
      </c>
      <c r="C16" s="53">
        <f aca="true" t="shared" si="1" ref="C16:C72">$H$15*(1+$G$15)^B13-$H$18*(1+$G$18)^B13</f>
        <v>1278</v>
      </c>
      <c r="D16" s="50">
        <f t="shared" si="0"/>
        <v>845.7830846658294</v>
      </c>
      <c r="E16" s="35"/>
      <c r="F16" s="35"/>
      <c r="G16" s="8" t="s">
        <v>29</v>
      </c>
      <c r="H16" s="8" t="s">
        <v>33</v>
      </c>
    </row>
    <row r="17" spans="2:8" ht="12.75">
      <c r="B17" s="52">
        <v>5</v>
      </c>
      <c r="C17" s="53">
        <f t="shared" si="1"/>
        <v>1360.62</v>
      </c>
      <c r="D17" s="50">
        <f t="shared" si="0"/>
        <v>812.1701565096403</v>
      </c>
      <c r="E17" s="35"/>
      <c r="F17" s="35"/>
      <c r="G17" s="12" t="s">
        <v>30</v>
      </c>
      <c r="H17" s="12"/>
    </row>
    <row r="18" spans="2:8" ht="12.75">
      <c r="B18" s="52">
        <v>6</v>
      </c>
      <c r="C18" s="53">
        <f t="shared" si="1"/>
        <v>1448.1198000000004</v>
      </c>
      <c r="D18" s="50">
        <f t="shared" si="0"/>
        <v>779.6446510979742</v>
      </c>
      <c r="E18" s="35"/>
      <c r="F18" s="35"/>
      <c r="G18" s="60">
        <v>0.04</v>
      </c>
      <c r="H18" s="12">
        <v>1800</v>
      </c>
    </row>
    <row r="19" spans="2:8" ht="12.75">
      <c r="B19" s="52">
        <v>7</v>
      </c>
      <c r="C19" s="53">
        <f t="shared" si="1"/>
        <v>1540.773342</v>
      </c>
      <c r="D19" s="50">
        <f t="shared" si="0"/>
        <v>748.1919017384078</v>
      </c>
      <c r="E19" s="35"/>
      <c r="F19" s="35"/>
      <c r="G19" s="8" t="s">
        <v>34</v>
      </c>
      <c r="H19" s="8" t="s">
        <v>43</v>
      </c>
    </row>
    <row r="20" spans="2:8" ht="12.75">
      <c r="B20" s="52">
        <v>8</v>
      </c>
      <c r="C20" s="53">
        <f t="shared" si="1"/>
        <v>1638.86946318</v>
      </c>
      <c r="D20" s="50">
        <f t="shared" si="0"/>
        <v>717.7953587556332</v>
      </c>
      <c r="E20" s="35"/>
      <c r="F20" s="35"/>
      <c r="G20" s="12" t="s">
        <v>35</v>
      </c>
      <c r="H20" s="38"/>
    </row>
    <row r="21" spans="2:8" ht="12.75">
      <c r="B21" s="52">
        <v>9</v>
      </c>
      <c r="C21" s="53">
        <f t="shared" si="1"/>
        <v>1742.712688582199</v>
      </c>
      <c r="D21" s="50">
        <f t="shared" si="0"/>
        <v>688.4368540271932</v>
      </c>
      <c r="E21" s="35"/>
      <c r="F21" s="35"/>
      <c r="G21" s="73">
        <v>0.10871</v>
      </c>
      <c r="H21" s="12">
        <v>7000</v>
      </c>
    </row>
    <row r="22" spans="2:7" ht="12.75">
      <c r="B22" s="52">
        <v>10</v>
      </c>
      <c r="C22" s="53">
        <f t="shared" si="1"/>
        <v>1852.6240653442383</v>
      </c>
      <c r="D22" s="50">
        <f t="shared" si="0"/>
        <v>660.0968412964398</v>
      </c>
      <c r="E22" s="35"/>
      <c r="F22" t="s">
        <v>52</v>
      </c>
      <c r="G22" s="35" t="s">
        <v>0</v>
      </c>
    </row>
    <row r="23" spans="2:9" ht="12.75">
      <c r="B23" s="52">
        <v>11</v>
      </c>
      <c r="C23" s="53">
        <f t="shared" si="1"/>
        <v>1968.9420406376944</v>
      </c>
      <c r="D23" s="50">
        <f t="shared" si="0"/>
        <v>632.754614178416</v>
      </c>
      <c r="E23" s="35"/>
      <c r="F23" s="35"/>
      <c r="G23" s="61" t="s">
        <v>60</v>
      </c>
      <c r="H23" s="61"/>
      <c r="I23" s="61"/>
    </row>
    <row r="24" spans="2:9" ht="12.75">
      <c r="B24" s="52">
        <v>12</v>
      </c>
      <c r="C24" s="53">
        <f t="shared" si="1"/>
        <v>2092.0233855768743</v>
      </c>
      <c r="D24" s="50">
        <f t="shared" si="0"/>
        <v>606.3885036337199</v>
      </c>
      <c r="E24" s="35"/>
      <c r="F24" s="35"/>
      <c r="G24" s="61" t="s">
        <v>53</v>
      </c>
      <c r="H24" s="61"/>
      <c r="I24" s="61"/>
    </row>
    <row r="25" spans="2:9" ht="12.75">
      <c r="B25" s="52">
        <v>13</v>
      </c>
      <c r="C25" s="53">
        <f t="shared" si="1"/>
        <v>2222.244167479304</v>
      </c>
      <c r="D25" s="50">
        <f t="shared" si="0"/>
        <v>580.9760565545772</v>
      </c>
      <c r="E25" s="35"/>
      <c r="F25" s="35"/>
      <c r="G25" s="67" t="s">
        <v>37</v>
      </c>
      <c r="H25" s="40" t="s">
        <v>61</v>
      </c>
      <c r="I25" s="41"/>
    </row>
    <row r="26" spans="2:9" ht="12.75">
      <c r="B26" s="52">
        <v>14</v>
      </c>
      <c r="C26" s="53">
        <f t="shared" si="1"/>
        <v>2360.0007729818</v>
      </c>
      <c r="D26" s="50">
        <f t="shared" si="0"/>
        <v>556.4941969857964</v>
      </c>
      <c r="E26" s="35"/>
      <c r="F26" s="35"/>
      <c r="G26" s="39" t="s">
        <v>36</v>
      </c>
      <c r="H26" s="74">
        <f>SUM(D12:D72)</f>
        <v>-0.556889805697395</v>
      </c>
      <c r="I26" s="68"/>
    </row>
    <row r="27" spans="2:9" ht="12.75">
      <c r="B27" s="52">
        <v>15</v>
      </c>
      <c r="C27" s="53">
        <f t="shared" si="1"/>
        <v>2505.7109846445605</v>
      </c>
      <c r="D27" s="50">
        <f t="shared" si="0"/>
        <v>532.9193713902431</v>
      </c>
      <c r="E27" s="35"/>
      <c r="F27" s="35"/>
      <c r="G27" s="61" t="s">
        <v>54</v>
      </c>
      <c r="H27" s="61"/>
      <c r="I27" s="61"/>
    </row>
    <row r="28" spans="2:9" ht="12.75">
      <c r="B28" s="52">
        <v>16</v>
      </c>
      <c r="C28" s="53">
        <f t="shared" si="1"/>
        <v>2659.815113811008</v>
      </c>
      <c r="D28" s="50">
        <f t="shared" si="0"/>
        <v>510.2276792634724</v>
      </c>
      <c r="E28" s="35"/>
      <c r="F28" s="35"/>
      <c r="G28" s="40" t="s">
        <v>38</v>
      </c>
      <c r="H28" s="40" t="s">
        <v>61</v>
      </c>
      <c r="I28" s="41"/>
    </row>
    <row r="29" spans="2:9" ht="12.75">
      <c r="B29" s="52">
        <v>17</v>
      </c>
      <c r="C29" s="53">
        <f t="shared" si="1"/>
        <v>2822.777192633144</v>
      </c>
      <c r="D29" s="50">
        <f t="shared" si="0"/>
        <v>488.394990304563</v>
      </c>
      <c r="E29" s="35"/>
      <c r="F29" s="35"/>
      <c r="H29" s="69">
        <f>NPV(G21,C13:C72)-$H$21</f>
        <v>-0.5568898057099432</v>
      </c>
      <c r="I29" s="68"/>
    </row>
    <row r="30" spans="2:7" ht="12.75">
      <c r="B30" s="52">
        <v>18</v>
      </c>
      <c r="C30" s="53">
        <f t="shared" si="1"/>
        <v>2995.086228321654</v>
      </c>
      <c r="D30" s="50">
        <f t="shared" si="0"/>
        <v>467.39704925957653</v>
      </c>
      <c r="E30" s="35"/>
      <c r="F30" s="35"/>
      <c r="G30" t="s">
        <v>62</v>
      </c>
    </row>
    <row r="31" spans="2:7" ht="12.75">
      <c r="B31" s="52">
        <v>19</v>
      </c>
      <c r="C31" s="53">
        <f t="shared" si="1"/>
        <v>3177.257522836859</v>
      </c>
      <c r="D31" s="50">
        <f t="shared" si="0"/>
        <v>447.20956946985035</v>
      </c>
      <c r="E31" s="35"/>
      <c r="F31" s="35"/>
      <c r="G31" t="s">
        <v>63</v>
      </c>
    </row>
    <row r="32" spans="2:6" ht="12.75">
      <c r="B32" s="52">
        <v>20</v>
      </c>
      <c r="C32" s="53">
        <f t="shared" si="1"/>
        <v>3369.834061401793</v>
      </c>
      <c r="D32" s="50">
        <f t="shared" si="0"/>
        <v>427.80831607919</v>
      </c>
      <c r="E32" s="35"/>
      <c r="F32" s="35"/>
    </row>
    <row r="33" spans="2:9" ht="12.75">
      <c r="B33" s="52">
        <v>21</v>
      </c>
      <c r="C33" s="53">
        <f t="shared" si="1"/>
        <v>3573.387973391895</v>
      </c>
      <c r="D33" s="50">
        <f t="shared" si="0"/>
        <v>409.1691797814144</v>
      </c>
      <c r="E33" s="35"/>
      <c r="F33" s="35"/>
      <c r="G33" s="61" t="s">
        <v>59</v>
      </c>
      <c r="H33" s="61"/>
      <c r="I33" s="61"/>
    </row>
    <row r="34" spans="2:8" ht="12.75">
      <c r="B34" s="52">
        <v>22</v>
      </c>
      <c r="C34" s="53">
        <f t="shared" si="1"/>
        <v>3788.522069338303</v>
      </c>
      <c r="D34" s="50">
        <f t="shared" si="0"/>
        <v>391.26824192237245</v>
      </c>
      <c r="E34" s="35"/>
      <c r="F34" s="35"/>
      <c r="G34" s="2" t="s">
        <v>38</v>
      </c>
      <c r="H34" s="70"/>
    </row>
    <row r="35" spans="2:8" ht="12.75">
      <c r="B35" s="52">
        <v>23</v>
      </c>
      <c r="C35" s="53">
        <f t="shared" si="1"/>
        <v>4015.871457973104</v>
      </c>
      <c r="D35" s="50">
        <f t="shared" si="0"/>
        <v>374.08183170800237</v>
      </c>
      <c r="E35" s="35"/>
      <c r="F35" s="35"/>
      <c r="G35" s="38" t="s">
        <v>50</v>
      </c>
      <c r="H35" s="72">
        <f>IRR($C$12:$C$72)</f>
        <v>0.10870830334705593</v>
      </c>
    </row>
    <row r="36" spans="2:9" ht="12.75">
      <c r="B36" s="52">
        <v>24</v>
      </c>
      <c r="C36" s="53">
        <f t="shared" si="1"/>
        <v>4256.1052474463595</v>
      </c>
      <c r="D36" s="50">
        <f t="shared" si="0"/>
        <v>357.58657621202053</v>
      </c>
      <c r="E36" s="35"/>
      <c r="F36" s="35"/>
      <c r="G36" s="71" t="s">
        <v>55</v>
      </c>
      <c r="H36" s="71"/>
      <c r="I36" s="71"/>
    </row>
    <row r="37" spans="2:9" ht="12.75">
      <c r="B37" s="52">
        <v>25</v>
      </c>
      <c r="C37" s="53">
        <f t="shared" si="1"/>
        <v>4509.928335056263</v>
      </c>
      <c r="D37" s="50">
        <f t="shared" si="0"/>
        <v>341.7594438230115</v>
      </c>
      <c r="E37" s="35"/>
      <c r="F37" s="35"/>
      <c r="G37" s="71" t="s">
        <v>58</v>
      </c>
      <c r="H37" s="71"/>
      <c r="I37" s="71"/>
    </row>
    <row r="38" spans="2:9" ht="12.75">
      <c r="B38" s="52">
        <v>26</v>
      </c>
      <c r="C38" s="53">
        <f t="shared" si="1"/>
        <v>4778.083290056168</v>
      </c>
      <c r="D38" s="50">
        <f t="shared" si="0"/>
        <v>326.5777817207958</v>
      </c>
      <c r="E38" s="35"/>
      <c r="F38" s="35"/>
      <c r="G38" s="71" t="s">
        <v>56</v>
      </c>
      <c r="H38" s="71"/>
      <c r="I38" s="71"/>
    </row>
    <row r="39" spans="2:9" ht="12.75">
      <c r="B39" s="52">
        <v>27</v>
      </c>
      <c r="C39" s="53">
        <f t="shared" si="1"/>
        <v>5061.352334335948</v>
      </c>
      <c r="D39" s="50">
        <f t="shared" si="0"/>
        <v>312.01934792568835</v>
      </c>
      <c r="E39" s="35"/>
      <c r="F39" s="35"/>
      <c r="G39" s="71" t="s">
        <v>57</v>
      </c>
      <c r="H39" s="71"/>
      <c r="I39" s="71"/>
    </row>
    <row r="40" spans="2:6" ht="12.75">
      <c r="B40" s="52">
        <v>28</v>
      </c>
      <c r="C40" s="53">
        <f t="shared" si="1"/>
        <v>5360.559426020795</v>
      </c>
      <c r="D40" s="50">
        <f t="shared" si="0"/>
        <v>298.0623384213835</v>
      </c>
      <c r="E40" s="35"/>
      <c r="F40" s="35"/>
    </row>
    <row r="41" spans="2:8" ht="12.75">
      <c r="B41" s="52">
        <v>29</v>
      </c>
      <c r="C41" s="53">
        <f t="shared" si="1"/>
        <v>5676.57245128861</v>
      </c>
      <c r="D41" s="50">
        <f t="shared" si="0"/>
        <v>284.68540981245735</v>
      </c>
      <c r="E41" s="35"/>
      <c r="F41" s="35"/>
      <c r="G41" s="61" t="s">
        <v>51</v>
      </c>
      <c r="H41" s="61"/>
    </row>
    <row r="42" spans="2:8" ht="12.75">
      <c r="B42" s="52">
        <v>30</v>
      </c>
      <c r="C42" s="53">
        <f t="shared" si="1"/>
        <v>6010.305529978486</v>
      </c>
      <c r="D42" s="50">
        <f t="shared" si="0"/>
        <v>271.8676979406703</v>
      </c>
      <c r="E42" s="35"/>
      <c r="F42" s="35"/>
      <c r="G42" s="62" t="s">
        <v>49</v>
      </c>
      <c r="H42" s="55" t="s">
        <v>50</v>
      </c>
    </row>
    <row r="43" spans="2:8" ht="12.75">
      <c r="B43" s="52">
        <v>31</v>
      </c>
      <c r="C43" s="53">
        <f t="shared" si="1"/>
        <v>6362.7214408478685</v>
      </c>
      <c r="D43" s="50">
        <f t="shared" si="0"/>
        <v>259.5888328501576</v>
      </c>
      <c r="E43" s="35"/>
      <c r="F43" s="35"/>
      <c r="G43" s="63">
        <v>1000</v>
      </c>
      <c r="H43" s="75">
        <v>0.35115</v>
      </c>
    </row>
    <row r="44" spans="2:8" ht="12.75">
      <c r="B44" s="52">
        <v>32</v>
      </c>
      <c r="C44" s="53">
        <f t="shared" si="1"/>
        <v>6734.834172635547</v>
      </c>
      <c r="D44" s="50">
        <f t="shared" si="0"/>
        <v>247.8289504600216</v>
      </c>
      <c r="E44" s="35"/>
      <c r="F44" s="35"/>
      <c r="G44" s="64">
        <v>2000</v>
      </c>
      <c r="H44" s="76">
        <v>0.22424</v>
      </c>
    </row>
    <row r="45" spans="2:8" ht="12.75">
      <c r="B45" s="52">
        <v>33</v>
      </c>
      <c r="C45" s="53">
        <f t="shared" si="1"/>
        <v>7127.711607402412</v>
      </c>
      <c r="D45" s="50">
        <f t="shared" si="0"/>
        <v>236.56870127362063</v>
      </c>
      <c r="E45" s="35"/>
      <c r="F45" s="35"/>
      <c r="G45" s="64">
        <v>3000</v>
      </c>
      <c r="H45" s="76">
        <v>0.17476</v>
      </c>
    </row>
    <row r="46" spans="2:8" ht="12.75">
      <c r="B46" s="52">
        <v>34</v>
      </c>
      <c r="C46" s="53">
        <f t="shared" si="1"/>
        <v>7542.478342953033</v>
      </c>
      <c r="D46" s="50">
        <f t="shared" si="0"/>
        <v>225.78925642681514</v>
      </c>
      <c r="E46" s="35"/>
      <c r="F46" s="35"/>
      <c r="G46" s="64">
        <v>4000</v>
      </c>
      <c r="H46" s="76">
        <v>0.14777</v>
      </c>
    </row>
    <row r="47" spans="2:8" ht="12.75">
      <c r="B47" s="52">
        <v>35</v>
      </c>
      <c r="C47" s="53">
        <f t="shared" si="1"/>
        <v>7980.318661488399</v>
      </c>
      <c r="D47" s="50">
        <f t="shared" si="0"/>
        <v>215.4723113524064</v>
      </c>
      <c r="E47" s="35"/>
      <c r="F47" s="35"/>
      <c r="G47" s="64">
        <v>5000</v>
      </c>
      <c r="H47" s="76">
        <v>0.13041</v>
      </c>
    </row>
    <row r="48" spans="2:8" ht="12.75">
      <c r="B48" s="52">
        <v>36</v>
      </c>
      <c r="C48" s="53">
        <f t="shared" si="1"/>
        <v>8442.479652006044</v>
      </c>
      <c r="D48" s="50">
        <f t="shared" si="0"/>
        <v>205.60008731488952</v>
      </c>
      <c r="E48" s="35"/>
      <c r="F48" s="35"/>
      <c r="G48" s="64">
        <v>6000</v>
      </c>
      <c r="H48" s="76">
        <v>0.11807</v>
      </c>
    </row>
    <row r="49" spans="2:8" ht="12.75">
      <c r="B49" s="52">
        <v>37</v>
      </c>
      <c r="C49" s="53">
        <f t="shared" si="1"/>
        <v>8930.274494347297</v>
      </c>
      <c r="D49" s="50">
        <f t="shared" si="0"/>
        <v>196.15533104824627</v>
      </c>
      <c r="E49" s="35"/>
      <c r="F49" s="35"/>
      <c r="G49" s="64">
        <v>7000</v>
      </c>
      <c r="H49" s="76">
        <v>0.10871</v>
      </c>
    </row>
    <row r="50" spans="2:8" ht="12.75">
      <c r="B50" s="52">
        <v>38</v>
      </c>
      <c r="C50" s="53">
        <f t="shared" si="1"/>
        <v>9445.085913195253</v>
      </c>
      <c r="D50" s="50">
        <f t="shared" si="0"/>
        <v>187.12131270975547</v>
      </c>
      <c r="E50" s="35"/>
      <c r="F50" s="35"/>
      <c r="G50" s="64">
        <v>8000</v>
      </c>
      <c r="H50" s="76">
        <v>0.10127</v>
      </c>
    </row>
    <row r="51" spans="2:8" ht="12.75">
      <c r="B51" s="52">
        <v>39</v>
      </c>
      <c r="C51" s="53">
        <f t="shared" si="1"/>
        <v>9988.369810750832</v>
      </c>
      <c r="D51" s="50">
        <f t="shared" si="0"/>
        <v>178.48182234454168</v>
      </c>
      <c r="E51" s="35"/>
      <c r="F51" s="35"/>
      <c r="G51" s="64">
        <v>9000</v>
      </c>
      <c r="H51" s="76">
        <v>0.09516</v>
      </c>
    </row>
    <row r="52" spans="2:8" ht="12.75">
      <c r="B52" s="52">
        <v>40</v>
      </c>
      <c r="C52" s="53">
        <f t="shared" si="1"/>
        <v>10561.659087260017</v>
      </c>
      <c r="D52" s="50">
        <f t="shared" si="0"/>
        <v>170.22116503873326</v>
      </c>
      <c r="E52" s="35"/>
      <c r="F52" s="35"/>
      <c r="G52" s="64">
        <v>10000</v>
      </c>
      <c r="H52" s="76">
        <v>0.09001</v>
      </c>
    </row>
    <row r="53" spans="2:8" ht="12.75">
      <c r="B53" s="52">
        <v>41</v>
      </c>
      <c r="C53" s="53">
        <f t="shared" si="1"/>
        <v>11166.567659033532</v>
      </c>
      <c r="D53" s="50">
        <f t="shared" si="0"/>
        <v>162.3241549235458</v>
      </c>
      <c r="E53" s="35"/>
      <c r="F53" s="35"/>
      <c r="G53" s="64">
        <v>11000</v>
      </c>
      <c r="H53" s="76">
        <v>0.08558</v>
      </c>
    </row>
    <row r="54" spans="2:8" ht="12.75">
      <c r="B54" s="52">
        <v>42</v>
      </c>
      <c r="C54" s="53">
        <f t="shared" si="1"/>
        <v>11804.794684092147</v>
      </c>
      <c r="D54" s="50">
        <f t="shared" si="0"/>
        <v>154.77610817825425</v>
      </c>
      <c r="E54" s="35"/>
      <c r="F54" s="35"/>
      <c r="G54" s="65">
        <v>12000</v>
      </c>
      <c r="H54" s="76">
        <v>0.08171</v>
      </c>
    </row>
    <row r="55" spans="2:8" ht="12.75">
      <c r="B55" s="52">
        <v>43</v>
      </c>
      <c r="C55" s="53">
        <f t="shared" si="1"/>
        <v>12478.12900608796</v>
      </c>
      <c r="D55" s="50">
        <f t="shared" si="0"/>
        <v>147.56283516678613</v>
      </c>
      <c r="E55" s="35"/>
      <c r="F55" s="35"/>
      <c r="G55" s="64">
        <v>13000</v>
      </c>
      <c r="H55" s="76">
        <v>0.07828</v>
      </c>
    </row>
    <row r="56" spans="2:8" ht="12.75">
      <c r="B56" s="52">
        <v>44</v>
      </c>
      <c r="C56" s="53">
        <f t="shared" si="1"/>
        <v>13188.45382769522</v>
      </c>
      <c r="D56" s="50">
        <f t="shared" si="0"/>
        <v>140.6706318304668</v>
      </c>
      <c r="E56" s="35"/>
      <c r="F56" s="35"/>
      <c r="G56" s="64">
        <v>14000</v>
      </c>
      <c r="H56" s="76">
        <v>0.07521</v>
      </c>
    </row>
    <row r="57" spans="2:8" ht="12.75">
      <c r="B57" s="52">
        <v>45</v>
      </c>
      <c r="C57" s="53">
        <f t="shared" si="1"/>
        <v>13937.751625234956</v>
      </c>
      <c r="D57" s="50">
        <f t="shared" si="0"/>
        <v>134.08627044820886</v>
      </c>
      <c r="E57" s="35"/>
      <c r="F57" s="35"/>
      <c r="G57" s="66">
        <v>15000</v>
      </c>
      <c r="H57" s="77">
        <v>0.07243</v>
      </c>
    </row>
    <row r="58" spans="2:6" ht="12.75">
      <c r="B58" s="52">
        <v>46</v>
      </c>
      <c r="C58" s="53">
        <f t="shared" si="1"/>
        <v>14728.109316897879</v>
      </c>
      <c r="D58" s="50">
        <f t="shared" si="0"/>
        <v>127.79698986509169</v>
      </c>
      <c r="E58" s="35"/>
      <c r="F58" s="35"/>
    </row>
    <row r="59" spans="2:6" ht="12.75">
      <c r="B59" s="52">
        <v>47</v>
      </c>
      <c r="C59" s="53">
        <f t="shared" si="1"/>
        <v>15561.72369755999</v>
      </c>
      <c r="D59" s="50">
        <f t="shared" si="0"/>
        <v>121.79048528074607</v>
      </c>
      <c r="E59" s="35"/>
      <c r="F59" s="35"/>
    </row>
    <row r="60" spans="2:6" ht="12.75">
      <c r="B60" s="52">
        <v>48</v>
      </c>
      <c r="C60" s="53">
        <f t="shared" si="1"/>
        <v>16440.907153847904</v>
      </c>
      <c r="D60" s="50">
        <f t="shared" si="0"/>
        <v>116.05489768020348</v>
      </c>
      <c r="E60" s="35"/>
      <c r="F60" s="35"/>
    </row>
    <row r="61" spans="2:6" ht="12.75">
      <c r="B61" s="52">
        <v>49</v>
      </c>
      <c r="C61" s="53">
        <f t="shared" si="1"/>
        <v>17368.093673806594</v>
      </c>
      <c r="D61" s="50">
        <f t="shared" si="0"/>
        <v>110.57880298180902</v>
      </c>
      <c r="E61" s="35"/>
      <c r="F61" s="35"/>
    </row>
    <row r="62" spans="2:6" ht="12.75">
      <c r="B62" s="52">
        <v>50</v>
      </c>
      <c r="C62" s="53">
        <f t="shared" si="1"/>
        <v>18345.845166253894</v>
      </c>
      <c r="D62" s="50">
        <f t="shared" si="0"/>
        <v>105.35120096940189</v>
      </c>
      <c r="E62" s="35"/>
      <c r="F62" s="35"/>
    </row>
    <row r="63" spans="2:6" ht="12.75">
      <c r="B63" s="52">
        <v>51</v>
      </c>
      <c r="C63" s="53">
        <f t="shared" si="1"/>
        <v>19376.85810567382</v>
      </c>
      <c r="D63" s="50">
        <f t="shared" si="0"/>
        <v>100.36150406916695</v>
      </c>
      <c r="E63" s="35"/>
      <c r="F63" s="35"/>
    </row>
    <row r="64" spans="2:6" ht="12.75">
      <c r="B64" s="52">
        <v>52</v>
      </c>
      <c r="C64" s="53">
        <f t="shared" si="1"/>
        <v>20463.970519309034</v>
      </c>
      <c r="D64" s="50">
        <f t="shared" si="0"/>
        <v>95.59952602533303</v>
      </c>
      <c r="E64" s="35"/>
      <c r="F64" s="35"/>
    </row>
    <row r="65" spans="2:6" ht="12.75">
      <c r="B65" s="52">
        <v>53</v>
      </c>
      <c r="C65" s="53">
        <f t="shared" si="1"/>
        <v>21610.16933396007</v>
      </c>
      <c r="D65" s="50">
        <f t="shared" si="0"/>
        <v>91.05547052317074</v>
      </c>
      <c r="E65" s="35"/>
      <c r="F65" s="35"/>
    </row>
    <row r="66" spans="2:6" ht="12.75">
      <c r="B66" s="52">
        <v>54</v>
      </c>
      <c r="C66" s="53">
        <f t="shared" si="1"/>
        <v>22818.59810089109</v>
      </c>
      <c r="D66" s="50">
        <f t="shared" si="0"/>
        <v>86.71991980251154</v>
      </c>
      <c r="E66" s="35"/>
      <c r="F66" s="35"/>
    </row>
    <row r="67" spans="2:6" ht="12.75">
      <c r="B67" s="52">
        <v>55</v>
      </c>
      <c r="C67" s="53">
        <f t="shared" si="1"/>
        <v>24092.565118177972</v>
      </c>
      <c r="D67" s="50">
        <f t="shared" si="0"/>
        <v>82.58382330021207</v>
      </c>
      <c r="E67" s="35"/>
      <c r="F67" s="35"/>
    </row>
    <row r="68" spans="2:6" ht="12.75">
      <c r="B68" s="52">
        <v>56</v>
      </c>
      <c r="C68" s="53">
        <f t="shared" si="1"/>
        <v>25435.551970818888</v>
      </c>
      <c r="D68" s="50">
        <f t="shared" si="0"/>
        <v>78.63848635560404</v>
      </c>
      <c r="E68" s="35"/>
      <c r="F68" s="35"/>
    </row>
    <row r="69" spans="2:6" ht="12.75">
      <c r="B69" s="52">
        <v>57</v>
      </c>
      <c r="C69" s="53">
        <f t="shared" si="1"/>
        <v>26851.22250996113</v>
      </c>
      <c r="D69" s="50">
        <f t="shared" si="0"/>
        <v>74.87555900896274</v>
      </c>
      <c r="E69" s="35"/>
      <c r="F69" s="35"/>
    </row>
    <row r="70" spans="2:6" ht="12.75">
      <c r="B70" s="52">
        <v>58</v>
      </c>
      <c r="C70" s="53">
        <f t="shared" si="1"/>
        <v>28343.43229368456</v>
      </c>
      <c r="D70" s="50">
        <f t="shared" si="0"/>
        <v>71.28702491936934</v>
      </c>
      <c r="E70" s="35"/>
      <c r="F70" s="35"/>
    </row>
    <row r="71" spans="2:6" ht="12.75">
      <c r="B71" s="52">
        <v>59</v>
      </c>
      <c r="C71" s="53">
        <f t="shared" si="1"/>
        <v>29916.238512923148</v>
      </c>
      <c r="D71" s="50">
        <f t="shared" si="0"/>
        <v>67.86519042500461</v>
      </c>
      <c r="E71" s="35"/>
      <c r="F71" s="35"/>
    </row>
    <row r="72" spans="2:6" ht="12.75">
      <c r="B72" s="36">
        <v>60</v>
      </c>
      <c r="C72" s="54">
        <f t="shared" si="1"/>
        <v>31573.91042730585</v>
      </c>
      <c r="D72" s="51">
        <f t="shared" si="0"/>
        <v>64.602673765874</v>
      </c>
      <c r="E72" s="35"/>
      <c r="F72" s="35"/>
    </row>
    <row r="73" spans="2:6" ht="12.75">
      <c r="B73" s="35"/>
      <c r="C73" s="35"/>
      <c r="D73" s="35"/>
      <c r="E73" s="35"/>
      <c r="F73" s="35"/>
    </row>
    <row r="74" spans="2:6" ht="12.75">
      <c r="B74" s="35"/>
      <c r="E74" s="35"/>
      <c r="F74" s="35"/>
    </row>
    <row r="75" spans="2:6" ht="12.75">
      <c r="B75" s="35"/>
      <c r="C75" s="35"/>
      <c r="D75" s="35"/>
      <c r="E75" s="35"/>
      <c r="F75" s="35"/>
    </row>
  </sheetData>
  <printOptions/>
  <pageMargins left="0.75" right="0.75" top="1" bottom="1" header="0" footer="0"/>
  <pageSetup horizontalDpi="300" verticalDpi="3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H10" sqref="H10"/>
    </sheetView>
  </sheetViews>
  <sheetFormatPr defaultColWidth="11.421875" defaultRowHeight="12.75"/>
  <cols>
    <col min="6" max="6" width="13.00390625" style="0" customWidth="1"/>
    <col min="8" max="8" width="13.28125" style="0" customWidth="1"/>
  </cols>
  <sheetData>
    <row r="1" spans="1:3" ht="12.75">
      <c r="A1" t="s">
        <v>0</v>
      </c>
      <c r="C1" t="s">
        <v>83</v>
      </c>
    </row>
    <row r="5" spans="2:7" ht="12.75">
      <c r="B5" s="19"/>
      <c r="C5" s="19"/>
      <c r="D5" s="19"/>
      <c r="E5" s="19"/>
      <c r="F5" s="19"/>
      <c r="G5" s="19"/>
    </row>
    <row r="6" spans="2:7" ht="12.75">
      <c r="B6" s="19"/>
      <c r="C6" s="19"/>
      <c r="D6" s="19"/>
      <c r="E6" s="19"/>
      <c r="F6" s="19"/>
      <c r="G6" s="19"/>
    </row>
    <row r="7" spans="2:7" ht="12.75">
      <c r="B7" s="19"/>
      <c r="C7" s="19"/>
      <c r="D7" s="19"/>
      <c r="E7" s="19"/>
      <c r="F7" s="19"/>
      <c r="G7" s="19"/>
    </row>
    <row r="8" spans="2:7" ht="12.75">
      <c r="B8" s="19"/>
      <c r="C8" s="19"/>
      <c r="D8" s="19"/>
      <c r="E8" s="19"/>
      <c r="F8" s="19"/>
      <c r="G8" s="19"/>
    </row>
    <row r="9" spans="2:7" ht="12.75">
      <c r="B9" s="18"/>
      <c r="C9" s="18"/>
      <c r="D9" s="18"/>
      <c r="E9" s="18"/>
      <c r="F9" s="19"/>
      <c r="G9" s="18"/>
    </row>
    <row r="10" spans="2:7" ht="12.75">
      <c r="B10" s="18"/>
      <c r="C10" s="18"/>
      <c r="D10" s="19"/>
      <c r="E10" s="19"/>
      <c r="F10" s="19"/>
      <c r="G10" s="18"/>
    </row>
    <row r="11" spans="2:7" ht="12.75">
      <c r="B11" s="18"/>
      <c r="C11" s="18"/>
      <c r="D11" s="18"/>
      <c r="E11" s="18"/>
      <c r="F11" s="19"/>
      <c r="G11" s="18"/>
    </row>
    <row r="12" spans="1:7" ht="12.75">
      <c r="A12" s="87" t="s">
        <v>0</v>
      </c>
      <c r="B12" s="78" t="s">
        <v>0</v>
      </c>
      <c r="C12" s="79"/>
      <c r="D12" s="18"/>
      <c r="E12" s="80"/>
      <c r="F12" s="19"/>
      <c r="G12" s="81"/>
    </row>
    <row r="13" spans="1:7" ht="12.75">
      <c r="A13" s="87"/>
      <c r="B13" s="78"/>
      <c r="C13" s="91" t="s">
        <v>21</v>
      </c>
      <c r="D13" s="92">
        <f>PMT(H26,60,,H23)</f>
        <v>-289.3428722516091</v>
      </c>
      <c r="E13" s="80"/>
      <c r="F13" s="19"/>
      <c r="G13" s="81"/>
    </row>
    <row r="14" spans="1:7" ht="12.75">
      <c r="A14" s="87"/>
      <c r="B14" s="78"/>
      <c r="C14" s="79"/>
      <c r="D14" s="18"/>
      <c r="E14" s="80"/>
      <c r="F14" s="19"/>
      <c r="G14" s="81"/>
    </row>
    <row r="15" spans="1:7" ht="12.75">
      <c r="A15" s="19"/>
      <c r="B15" s="19"/>
      <c r="C15" s="19"/>
      <c r="D15" s="19"/>
      <c r="E15" s="80"/>
      <c r="F15" s="19"/>
      <c r="G15" s="19"/>
    </row>
    <row r="16" spans="3:7" ht="12.75">
      <c r="C16" s="61" t="s">
        <v>78</v>
      </c>
      <c r="D16" s="82"/>
      <c r="E16" s="82"/>
      <c r="F16" s="19"/>
      <c r="G16" s="19"/>
    </row>
    <row r="17" spans="2:7" ht="12.75">
      <c r="B17" s="19"/>
      <c r="C17" s="19"/>
      <c r="D17" s="19"/>
      <c r="E17" s="19"/>
      <c r="F17" s="19"/>
      <c r="G17" s="19"/>
    </row>
    <row r="18" spans="2:7" ht="12.75">
      <c r="B18" s="8" t="s">
        <v>64</v>
      </c>
      <c r="C18" s="8" t="s">
        <v>65</v>
      </c>
      <c r="D18" s="8" t="s">
        <v>66</v>
      </c>
      <c r="E18" s="9" t="s">
        <v>67</v>
      </c>
      <c r="F18" s="8" t="s">
        <v>68</v>
      </c>
      <c r="G18" s="18"/>
    </row>
    <row r="19" spans="2:7" ht="12.75">
      <c r="B19" s="10" t="s">
        <v>69</v>
      </c>
      <c r="C19" s="10" t="s">
        <v>70</v>
      </c>
      <c r="D19" s="10" t="s">
        <v>71</v>
      </c>
      <c r="E19" s="10" t="s">
        <v>72</v>
      </c>
      <c r="F19" s="10" t="s">
        <v>73</v>
      </c>
      <c r="G19" s="18"/>
    </row>
    <row r="20" spans="2:7" ht="12.75">
      <c r="B20" s="12" t="s">
        <v>74</v>
      </c>
      <c r="C20" s="12"/>
      <c r="D20" s="12" t="s">
        <v>1</v>
      </c>
      <c r="E20" s="12" t="s">
        <v>75</v>
      </c>
      <c r="F20" s="12" t="s">
        <v>75</v>
      </c>
      <c r="G20" s="18"/>
    </row>
    <row r="21" spans="2:8" ht="12.75">
      <c r="B21" s="22"/>
      <c r="C21" s="22"/>
      <c r="D21" s="22"/>
      <c r="E21" s="22"/>
      <c r="F21" s="22"/>
      <c r="G21" s="19"/>
      <c r="H21" s="84" t="s">
        <v>76</v>
      </c>
    </row>
    <row r="22" spans="2:8" ht="12.75">
      <c r="B22" s="15">
        <v>1</v>
      </c>
      <c r="C22" s="17">
        <f>$H$29</f>
        <v>289.3428722516091</v>
      </c>
      <c r="D22" s="17">
        <f>F21*$H$26</f>
        <v>0</v>
      </c>
      <c r="E22" s="17">
        <f>C22+D22</f>
        <v>289.3428722516091</v>
      </c>
      <c r="F22" s="17">
        <f>F21+E22</f>
        <v>289.3428722516091</v>
      </c>
      <c r="G22" s="19"/>
      <c r="H22" s="7" t="s">
        <v>75</v>
      </c>
    </row>
    <row r="23" spans="2:8" ht="12.75">
      <c r="B23" s="52">
        <v>2</v>
      </c>
      <c r="C23" s="17">
        <f aca="true" t="shared" si="0" ref="C23:C81">$H$29</f>
        <v>289.3428722516091</v>
      </c>
      <c r="D23" s="17">
        <f aca="true" t="shared" si="1" ref="D23:D81">F22*$H$26</f>
        <v>5.786857445032182</v>
      </c>
      <c r="E23" s="17">
        <f aca="true" t="shared" si="2" ref="E23:E81">C23+D23</f>
        <v>295.1297296966413</v>
      </c>
      <c r="F23" s="17">
        <f aca="true" t="shared" si="3" ref="F23:F81">F22+E23</f>
        <v>584.4726019482504</v>
      </c>
      <c r="H23" s="85">
        <v>33000</v>
      </c>
    </row>
    <row r="24" spans="2:6" ht="12.75">
      <c r="B24" s="15">
        <v>3</v>
      </c>
      <c r="C24" s="17">
        <f t="shared" si="0"/>
        <v>289.3428722516091</v>
      </c>
      <c r="D24" s="17">
        <f t="shared" si="1"/>
        <v>11.689452038965008</v>
      </c>
      <c r="E24" s="17">
        <f t="shared" si="2"/>
        <v>301.0323242905741</v>
      </c>
      <c r="F24" s="17">
        <f t="shared" si="3"/>
        <v>885.5049262388245</v>
      </c>
    </row>
    <row r="25" spans="2:8" ht="12.75">
      <c r="B25" s="52">
        <v>4</v>
      </c>
      <c r="C25" s="17">
        <f t="shared" si="0"/>
        <v>289.3428722516091</v>
      </c>
      <c r="D25" s="17">
        <f t="shared" si="1"/>
        <v>17.71009852477649</v>
      </c>
      <c r="E25" s="17">
        <f t="shared" si="2"/>
        <v>307.05297077638556</v>
      </c>
      <c r="F25" s="17">
        <f t="shared" si="3"/>
        <v>1192.55789701521</v>
      </c>
      <c r="H25" s="6" t="s">
        <v>77</v>
      </c>
    </row>
    <row r="26" spans="2:8" ht="12.75">
      <c r="B26" s="15">
        <v>5</v>
      </c>
      <c r="C26" s="17">
        <f t="shared" si="0"/>
        <v>289.3428722516091</v>
      </c>
      <c r="D26" s="17">
        <f t="shared" si="1"/>
        <v>23.8511579403042</v>
      </c>
      <c r="E26" s="17">
        <f t="shared" si="2"/>
        <v>313.19403019191327</v>
      </c>
      <c r="F26" s="17">
        <f t="shared" si="3"/>
        <v>1505.7519272071233</v>
      </c>
      <c r="H26" s="88">
        <v>0.02</v>
      </c>
    </row>
    <row r="27" spans="2:6" ht="12.75">
      <c r="B27" s="52">
        <v>6</v>
      </c>
      <c r="C27" s="17">
        <f t="shared" si="0"/>
        <v>289.3428722516091</v>
      </c>
      <c r="D27" s="17">
        <f t="shared" si="1"/>
        <v>30.115038544142468</v>
      </c>
      <c r="E27" s="17">
        <f t="shared" si="2"/>
        <v>319.45791079575156</v>
      </c>
      <c r="F27" s="17">
        <f t="shared" si="3"/>
        <v>1825.209838002875</v>
      </c>
    </row>
    <row r="28" spans="2:8" ht="12.75">
      <c r="B28" s="15">
        <v>7</v>
      </c>
      <c r="C28" s="17">
        <f t="shared" si="0"/>
        <v>289.3428722516091</v>
      </c>
      <c r="D28" s="17">
        <f t="shared" si="1"/>
        <v>36.504196760057496</v>
      </c>
      <c r="E28" s="17">
        <f t="shared" si="2"/>
        <v>325.8470690116666</v>
      </c>
      <c r="F28" s="17">
        <f t="shared" si="3"/>
        <v>2151.0569070145416</v>
      </c>
      <c r="H28" s="7" t="s">
        <v>79</v>
      </c>
    </row>
    <row r="29" spans="2:8" ht="12.75">
      <c r="B29" s="52">
        <v>8</v>
      </c>
      <c r="C29" s="17">
        <f t="shared" si="0"/>
        <v>289.3428722516091</v>
      </c>
      <c r="D29" s="17">
        <f t="shared" si="1"/>
        <v>43.02113814029083</v>
      </c>
      <c r="E29" s="17">
        <f t="shared" si="2"/>
        <v>332.3640103918999</v>
      </c>
      <c r="F29" s="17">
        <f t="shared" si="3"/>
        <v>2483.4209174064417</v>
      </c>
      <c r="H29" s="89">
        <f>D13*-1</f>
        <v>289.3428722516091</v>
      </c>
    </row>
    <row r="30" spans="2:6" ht="12.75">
      <c r="B30" s="15">
        <v>9</v>
      </c>
      <c r="C30" s="17">
        <f t="shared" si="0"/>
        <v>289.3428722516091</v>
      </c>
      <c r="D30" s="17">
        <f t="shared" si="1"/>
        <v>49.66841834812884</v>
      </c>
      <c r="E30" s="17">
        <f t="shared" si="2"/>
        <v>339.01129059973795</v>
      </c>
      <c r="F30" s="17">
        <f t="shared" si="3"/>
        <v>2822.4322080061797</v>
      </c>
    </row>
    <row r="31" spans="2:8" ht="12.75">
      <c r="B31" s="52">
        <v>10</v>
      </c>
      <c r="C31" s="17">
        <f t="shared" si="0"/>
        <v>289.3428722516091</v>
      </c>
      <c r="D31" s="17">
        <f t="shared" si="1"/>
        <v>56.44864416012359</v>
      </c>
      <c r="E31" s="17">
        <f t="shared" si="2"/>
        <v>345.7915164117327</v>
      </c>
      <c r="F31" s="17">
        <f t="shared" si="3"/>
        <v>3168.2237244179123</v>
      </c>
      <c r="H31" s="35"/>
    </row>
    <row r="32" spans="2:9" ht="12.75">
      <c r="B32" s="15">
        <v>11</v>
      </c>
      <c r="C32" s="17">
        <f t="shared" si="0"/>
        <v>289.3428722516091</v>
      </c>
      <c r="D32" s="17">
        <f t="shared" si="1"/>
        <v>63.36447448835825</v>
      </c>
      <c r="E32" s="17">
        <f t="shared" si="2"/>
        <v>352.70734673996736</v>
      </c>
      <c r="F32" s="17">
        <f t="shared" si="3"/>
        <v>3520.9310711578796</v>
      </c>
      <c r="H32" s="8" t="s">
        <v>80</v>
      </c>
      <c r="I32" s="55" t="s">
        <v>82</v>
      </c>
    </row>
    <row r="33" spans="2:9" ht="12.75">
      <c r="B33" s="52">
        <v>12</v>
      </c>
      <c r="C33" s="17">
        <f t="shared" si="0"/>
        <v>289.3428722516091</v>
      </c>
      <c r="D33" s="17">
        <f t="shared" si="1"/>
        <v>70.41862142315759</v>
      </c>
      <c r="E33" s="17">
        <f t="shared" si="2"/>
        <v>359.7614936747667</v>
      </c>
      <c r="F33" s="17">
        <f t="shared" si="3"/>
        <v>3880.6925648326464</v>
      </c>
      <c r="H33" s="12" t="s">
        <v>81</v>
      </c>
      <c r="I33" s="83"/>
    </row>
    <row r="34" spans="2:9" ht="12.75">
      <c r="B34" s="15">
        <v>13</v>
      </c>
      <c r="C34" s="17">
        <f t="shared" si="0"/>
        <v>289.3428722516091</v>
      </c>
      <c r="D34" s="17">
        <f t="shared" si="1"/>
        <v>77.61385129665292</v>
      </c>
      <c r="E34" s="17">
        <f t="shared" si="2"/>
        <v>366.956723548262</v>
      </c>
      <c r="F34" s="17">
        <f t="shared" si="3"/>
        <v>4247.649288380909</v>
      </c>
      <c r="H34" s="52">
        <v>20000</v>
      </c>
      <c r="I34" s="50">
        <v>388.72</v>
      </c>
    </row>
    <row r="35" spans="2:9" ht="12.75">
      <c r="B35" s="52">
        <v>14</v>
      </c>
      <c r="C35" s="17">
        <f t="shared" si="0"/>
        <v>289.3428722516091</v>
      </c>
      <c r="D35" s="17">
        <f t="shared" si="1"/>
        <v>84.95298576761817</v>
      </c>
      <c r="E35" s="17">
        <f t="shared" si="2"/>
        <v>374.29585801922724</v>
      </c>
      <c r="F35" s="17">
        <f t="shared" si="3"/>
        <v>4621.945146400136</v>
      </c>
      <c r="H35" s="52">
        <v>21000</v>
      </c>
      <c r="I35" s="50">
        <v>408.15</v>
      </c>
    </row>
    <row r="36" spans="2:9" ht="12.75">
      <c r="B36" s="15">
        <v>15</v>
      </c>
      <c r="C36" s="17">
        <f t="shared" si="0"/>
        <v>289.3428722516091</v>
      </c>
      <c r="D36" s="17">
        <f t="shared" si="1"/>
        <v>92.43890292800272</v>
      </c>
      <c r="E36" s="17">
        <f t="shared" si="2"/>
        <v>381.7817751796118</v>
      </c>
      <c r="F36" s="17">
        <f t="shared" si="3"/>
        <v>5003.726921579748</v>
      </c>
      <c r="H36" s="52">
        <v>22000</v>
      </c>
      <c r="I36" s="50">
        <v>427.59</v>
      </c>
    </row>
    <row r="37" spans="2:9" ht="12.75">
      <c r="B37" s="52">
        <v>16</v>
      </c>
      <c r="C37" s="17">
        <f t="shared" si="0"/>
        <v>289.3428722516091</v>
      </c>
      <c r="D37" s="17">
        <f t="shared" si="1"/>
        <v>100.07453843159496</v>
      </c>
      <c r="E37" s="17">
        <f t="shared" si="2"/>
        <v>389.417410683204</v>
      </c>
      <c r="F37" s="17">
        <f t="shared" si="3"/>
        <v>5393.144332262952</v>
      </c>
      <c r="H37" s="52">
        <v>23000</v>
      </c>
      <c r="I37" s="50">
        <v>447.03</v>
      </c>
    </row>
    <row r="38" spans="2:9" ht="12.75">
      <c r="B38" s="15">
        <v>17</v>
      </c>
      <c r="C38" s="17">
        <f t="shared" si="0"/>
        <v>289.3428722516091</v>
      </c>
      <c r="D38" s="17">
        <f t="shared" si="1"/>
        <v>107.86288664525904</v>
      </c>
      <c r="E38" s="17">
        <f t="shared" si="2"/>
        <v>397.20575889686813</v>
      </c>
      <c r="F38" s="17">
        <f t="shared" si="3"/>
        <v>5790.35009115982</v>
      </c>
      <c r="H38" s="52">
        <v>24000</v>
      </c>
      <c r="I38" s="50">
        <v>466.46</v>
      </c>
    </row>
    <row r="39" spans="2:9" ht="12.75">
      <c r="B39" s="52">
        <v>18</v>
      </c>
      <c r="C39" s="17">
        <f t="shared" si="0"/>
        <v>289.3428722516091</v>
      </c>
      <c r="D39" s="17">
        <f t="shared" si="1"/>
        <v>115.8070018231964</v>
      </c>
      <c r="E39" s="17">
        <f t="shared" si="2"/>
        <v>405.1498740748055</v>
      </c>
      <c r="F39" s="17">
        <f t="shared" si="3"/>
        <v>6195.499965234626</v>
      </c>
      <c r="H39" s="52">
        <v>25000</v>
      </c>
      <c r="I39" s="50">
        <v>485.9</v>
      </c>
    </row>
    <row r="40" spans="2:9" ht="12.75">
      <c r="B40" s="15">
        <v>19</v>
      </c>
      <c r="C40" s="17">
        <f t="shared" si="0"/>
        <v>289.3428722516091</v>
      </c>
      <c r="D40" s="17">
        <f t="shared" si="1"/>
        <v>123.90999930469252</v>
      </c>
      <c r="E40" s="17">
        <f t="shared" si="2"/>
        <v>413.2528715563016</v>
      </c>
      <c r="F40" s="17">
        <f t="shared" si="3"/>
        <v>6608.752836790927</v>
      </c>
      <c r="H40" s="52">
        <v>26000</v>
      </c>
      <c r="I40" s="50">
        <v>505.33</v>
      </c>
    </row>
    <row r="41" spans="2:9" ht="12.75">
      <c r="B41" s="52">
        <v>20</v>
      </c>
      <c r="C41" s="17">
        <f t="shared" si="0"/>
        <v>289.3428722516091</v>
      </c>
      <c r="D41" s="17">
        <f t="shared" si="1"/>
        <v>132.17505673581854</v>
      </c>
      <c r="E41" s="17">
        <f t="shared" si="2"/>
        <v>421.51792898742764</v>
      </c>
      <c r="F41" s="17">
        <f t="shared" si="3"/>
        <v>7030.270765778355</v>
      </c>
      <c r="H41" s="52">
        <v>27000</v>
      </c>
      <c r="I41" s="50">
        <v>524.77</v>
      </c>
    </row>
    <row r="42" spans="2:9" ht="12.75">
      <c r="B42" s="15">
        <v>21</v>
      </c>
      <c r="C42" s="17">
        <f t="shared" si="0"/>
        <v>289.3428722516091</v>
      </c>
      <c r="D42" s="17">
        <f t="shared" si="1"/>
        <v>140.60541531556711</v>
      </c>
      <c r="E42" s="17">
        <f t="shared" si="2"/>
        <v>429.9482875671762</v>
      </c>
      <c r="F42" s="17">
        <f t="shared" si="3"/>
        <v>7460.219053345531</v>
      </c>
      <c r="H42" s="52">
        <v>28000</v>
      </c>
      <c r="I42" s="50">
        <v>544.21</v>
      </c>
    </row>
    <row r="43" spans="2:9" ht="12.75">
      <c r="B43" s="52">
        <v>22</v>
      </c>
      <c r="C43" s="17">
        <f t="shared" si="0"/>
        <v>289.3428722516091</v>
      </c>
      <c r="D43" s="17">
        <f t="shared" si="1"/>
        <v>149.20438106691063</v>
      </c>
      <c r="E43" s="17">
        <f t="shared" si="2"/>
        <v>438.5472533185197</v>
      </c>
      <c r="F43" s="17">
        <f t="shared" si="3"/>
        <v>7898.766306664051</v>
      </c>
      <c r="H43" s="52">
        <v>29000</v>
      </c>
      <c r="I43" s="50">
        <v>563.64</v>
      </c>
    </row>
    <row r="44" spans="2:9" ht="12.75">
      <c r="B44" s="15">
        <v>23</v>
      </c>
      <c r="C44" s="17">
        <f t="shared" si="0"/>
        <v>289.3428722516091</v>
      </c>
      <c r="D44" s="17">
        <f t="shared" si="1"/>
        <v>157.97532613328102</v>
      </c>
      <c r="E44" s="17">
        <f t="shared" si="2"/>
        <v>447.31819838489014</v>
      </c>
      <c r="F44" s="17">
        <f t="shared" si="3"/>
        <v>8346.08450504894</v>
      </c>
      <c r="H44" s="52">
        <v>30000</v>
      </c>
      <c r="I44" s="50">
        <v>583.08</v>
      </c>
    </row>
    <row r="45" spans="2:9" ht="12.75">
      <c r="B45" s="52">
        <v>24</v>
      </c>
      <c r="C45" s="17">
        <f t="shared" si="0"/>
        <v>289.3428722516091</v>
      </c>
      <c r="D45" s="17">
        <f t="shared" si="1"/>
        <v>166.92169010097882</v>
      </c>
      <c r="E45" s="17">
        <f t="shared" si="2"/>
        <v>456.2645623525879</v>
      </c>
      <c r="F45" s="17">
        <f t="shared" si="3"/>
        <v>8802.349067401528</v>
      </c>
      <c r="H45" s="52">
        <v>31000</v>
      </c>
      <c r="I45" s="50">
        <v>602.51</v>
      </c>
    </row>
    <row r="46" spans="2:9" ht="12.75">
      <c r="B46" s="15">
        <v>25</v>
      </c>
      <c r="C46" s="17">
        <f t="shared" si="0"/>
        <v>289.3428722516091</v>
      </c>
      <c r="D46" s="17">
        <f t="shared" si="1"/>
        <v>176.04698134803058</v>
      </c>
      <c r="E46" s="17">
        <f t="shared" si="2"/>
        <v>465.38985359963965</v>
      </c>
      <c r="F46" s="17">
        <f t="shared" si="3"/>
        <v>9267.738921001168</v>
      </c>
      <c r="H46" s="52">
        <v>32000</v>
      </c>
      <c r="I46" s="50">
        <v>621.95</v>
      </c>
    </row>
    <row r="47" spans="2:9" ht="12.75">
      <c r="B47" s="52">
        <v>26</v>
      </c>
      <c r="C47" s="17">
        <f t="shared" si="0"/>
        <v>289.3428722516091</v>
      </c>
      <c r="D47" s="17">
        <f t="shared" si="1"/>
        <v>185.35477842002337</v>
      </c>
      <c r="E47" s="17">
        <f t="shared" si="2"/>
        <v>474.69765067163246</v>
      </c>
      <c r="F47" s="17">
        <f t="shared" si="3"/>
        <v>9742.4365716728</v>
      </c>
      <c r="H47" s="36">
        <v>33000</v>
      </c>
      <c r="I47" s="51">
        <v>641.39</v>
      </c>
    </row>
    <row r="48" spans="2:6" ht="12.75">
      <c r="B48" s="15">
        <v>27</v>
      </c>
      <c r="C48" s="17">
        <f t="shared" si="0"/>
        <v>289.3428722516091</v>
      </c>
      <c r="D48" s="17">
        <f t="shared" si="1"/>
        <v>194.848731433456</v>
      </c>
      <c r="E48" s="17">
        <f t="shared" si="2"/>
        <v>484.1916036850651</v>
      </c>
      <c r="F48" s="17">
        <f t="shared" si="3"/>
        <v>10226.628175357866</v>
      </c>
    </row>
    <row r="49" spans="2:6" ht="12.75">
      <c r="B49" s="52">
        <v>28</v>
      </c>
      <c r="C49" s="17">
        <f t="shared" si="0"/>
        <v>289.3428722516091</v>
      </c>
      <c r="D49" s="17">
        <f t="shared" si="1"/>
        <v>204.53256350715733</v>
      </c>
      <c r="E49" s="17">
        <f t="shared" si="2"/>
        <v>493.87543575876646</v>
      </c>
      <c r="F49" s="17">
        <f t="shared" si="3"/>
        <v>10720.503611116632</v>
      </c>
    </row>
    <row r="50" spans="2:6" ht="12.75">
      <c r="B50" s="15">
        <v>29</v>
      </c>
      <c r="C50" s="17">
        <f t="shared" si="0"/>
        <v>289.3428722516091</v>
      </c>
      <c r="D50" s="17">
        <f t="shared" si="1"/>
        <v>214.41007222233264</v>
      </c>
      <c r="E50" s="17">
        <f t="shared" si="2"/>
        <v>503.75294447394174</v>
      </c>
      <c r="F50" s="17">
        <f t="shared" si="3"/>
        <v>11224.256555590573</v>
      </c>
    </row>
    <row r="51" spans="2:6" ht="12.75">
      <c r="B51" s="52">
        <v>30</v>
      </c>
      <c r="C51" s="17">
        <f t="shared" si="0"/>
        <v>289.3428722516091</v>
      </c>
      <c r="D51" s="17">
        <f t="shared" si="1"/>
        <v>224.48513111181146</v>
      </c>
      <c r="E51" s="17">
        <f t="shared" si="2"/>
        <v>513.8280033634205</v>
      </c>
      <c r="F51" s="17">
        <f t="shared" si="3"/>
        <v>11738.084558953993</v>
      </c>
    </row>
    <row r="52" spans="2:6" ht="12.75">
      <c r="B52" s="15">
        <v>31</v>
      </c>
      <c r="C52" s="17">
        <f t="shared" si="0"/>
        <v>289.3428722516091</v>
      </c>
      <c r="D52" s="17">
        <f t="shared" si="1"/>
        <v>234.76169117907986</v>
      </c>
      <c r="E52" s="17">
        <f t="shared" si="2"/>
        <v>524.1045634306889</v>
      </c>
      <c r="F52" s="17">
        <f t="shared" si="3"/>
        <v>12262.189122384681</v>
      </c>
    </row>
    <row r="53" spans="2:6" ht="12.75">
      <c r="B53" s="52">
        <v>32</v>
      </c>
      <c r="C53" s="17">
        <f t="shared" si="0"/>
        <v>289.3428722516091</v>
      </c>
      <c r="D53" s="17">
        <f t="shared" si="1"/>
        <v>245.24378244769363</v>
      </c>
      <c r="E53" s="17">
        <f t="shared" si="2"/>
        <v>534.5866546993027</v>
      </c>
      <c r="F53" s="17">
        <f t="shared" si="3"/>
        <v>12796.775777083983</v>
      </c>
    </row>
    <row r="54" spans="2:6" ht="12.75">
      <c r="B54" s="15">
        <v>33</v>
      </c>
      <c r="C54" s="17">
        <f t="shared" si="0"/>
        <v>289.3428722516091</v>
      </c>
      <c r="D54" s="17">
        <f t="shared" si="1"/>
        <v>255.93551554167968</v>
      </c>
      <c r="E54" s="17">
        <f t="shared" si="2"/>
        <v>545.2783877932887</v>
      </c>
      <c r="F54" s="17">
        <f t="shared" si="3"/>
        <v>13342.054164877272</v>
      </c>
    </row>
    <row r="55" spans="2:6" ht="12.75">
      <c r="B55" s="52">
        <v>34</v>
      </c>
      <c r="C55" s="17">
        <f t="shared" si="0"/>
        <v>289.3428722516091</v>
      </c>
      <c r="D55" s="17">
        <f t="shared" si="1"/>
        <v>266.8410832975454</v>
      </c>
      <c r="E55" s="17">
        <f t="shared" si="2"/>
        <v>556.1839555491545</v>
      </c>
      <c r="F55" s="17">
        <f t="shared" si="3"/>
        <v>13898.238120426427</v>
      </c>
    </row>
    <row r="56" spans="2:6" ht="12.75">
      <c r="B56" s="15">
        <v>35</v>
      </c>
      <c r="C56" s="17">
        <f t="shared" si="0"/>
        <v>289.3428722516091</v>
      </c>
      <c r="D56" s="17">
        <f t="shared" si="1"/>
        <v>277.96476240852854</v>
      </c>
      <c r="E56" s="17">
        <f t="shared" si="2"/>
        <v>567.3076346601376</v>
      </c>
      <c r="F56" s="17">
        <f t="shared" si="3"/>
        <v>14465.545755086565</v>
      </c>
    </row>
    <row r="57" spans="2:6" ht="12.75">
      <c r="B57" s="52">
        <v>36</v>
      </c>
      <c r="C57" s="17">
        <f t="shared" si="0"/>
        <v>289.3428722516091</v>
      </c>
      <c r="D57" s="17">
        <f t="shared" si="1"/>
        <v>289.3109151017313</v>
      </c>
      <c r="E57" s="17">
        <f t="shared" si="2"/>
        <v>578.6537873533405</v>
      </c>
      <c r="F57" s="17">
        <f t="shared" si="3"/>
        <v>15044.199542439905</v>
      </c>
    </row>
    <row r="58" spans="2:6" ht="12.75">
      <c r="B58" s="15">
        <v>37</v>
      </c>
      <c r="C58" s="17">
        <f t="shared" si="0"/>
        <v>289.3428722516091</v>
      </c>
      <c r="D58" s="17">
        <f t="shared" si="1"/>
        <v>300.8839908487981</v>
      </c>
      <c r="E58" s="17">
        <f t="shared" si="2"/>
        <v>590.2268631004072</v>
      </c>
      <c r="F58" s="17">
        <f t="shared" si="3"/>
        <v>15634.426405540311</v>
      </c>
    </row>
    <row r="59" spans="2:6" ht="12.75">
      <c r="B59" s="52">
        <v>38</v>
      </c>
      <c r="C59" s="17">
        <f t="shared" si="0"/>
        <v>289.3428722516091</v>
      </c>
      <c r="D59" s="17">
        <f t="shared" si="1"/>
        <v>312.6885281108062</v>
      </c>
      <c r="E59" s="17">
        <f t="shared" si="2"/>
        <v>602.0314003624153</v>
      </c>
      <c r="F59" s="17">
        <f t="shared" si="3"/>
        <v>16236.457805902726</v>
      </c>
    </row>
    <row r="60" spans="2:6" ht="12.75">
      <c r="B60" s="15">
        <v>39</v>
      </c>
      <c r="C60" s="17">
        <f t="shared" si="0"/>
        <v>289.3428722516091</v>
      </c>
      <c r="D60" s="17">
        <f t="shared" si="1"/>
        <v>324.7291561180545</v>
      </c>
      <c r="E60" s="17">
        <f t="shared" si="2"/>
        <v>614.0720283696636</v>
      </c>
      <c r="F60" s="17">
        <f t="shared" si="3"/>
        <v>16850.52983427239</v>
      </c>
    </row>
    <row r="61" spans="2:6" ht="12.75">
      <c r="B61" s="52">
        <v>40</v>
      </c>
      <c r="C61" s="17">
        <f t="shared" si="0"/>
        <v>289.3428722516091</v>
      </c>
      <c r="D61" s="17">
        <f t="shared" si="1"/>
        <v>337.0105966854478</v>
      </c>
      <c r="E61" s="17">
        <f t="shared" si="2"/>
        <v>626.353468937057</v>
      </c>
      <c r="F61" s="17">
        <f t="shared" si="3"/>
        <v>17476.883303209448</v>
      </c>
    </row>
    <row r="62" spans="2:6" ht="12.75">
      <c r="B62" s="15">
        <v>41</v>
      </c>
      <c r="C62" s="17">
        <f t="shared" si="0"/>
        <v>289.3428722516091</v>
      </c>
      <c r="D62" s="17">
        <f t="shared" si="1"/>
        <v>349.53766606418895</v>
      </c>
      <c r="E62" s="17">
        <f t="shared" si="2"/>
        <v>638.880538315798</v>
      </c>
      <c r="F62" s="17">
        <f t="shared" si="3"/>
        <v>18115.763841525248</v>
      </c>
    </row>
    <row r="63" spans="2:6" ht="12.75">
      <c r="B63" s="52">
        <v>42</v>
      </c>
      <c r="C63" s="17">
        <f t="shared" si="0"/>
        <v>289.3428722516091</v>
      </c>
      <c r="D63" s="17">
        <f t="shared" si="1"/>
        <v>362.31527683050496</v>
      </c>
      <c r="E63" s="17">
        <f t="shared" si="2"/>
        <v>651.658149082114</v>
      </c>
      <c r="F63" s="17">
        <f t="shared" si="3"/>
        <v>18767.421990607363</v>
      </c>
    </row>
    <row r="64" spans="2:6" ht="12.75">
      <c r="B64" s="15">
        <v>43</v>
      </c>
      <c r="C64" s="17">
        <f t="shared" si="0"/>
        <v>289.3428722516091</v>
      </c>
      <c r="D64" s="17">
        <f t="shared" si="1"/>
        <v>375.34843981214726</v>
      </c>
      <c r="E64" s="17">
        <f t="shared" si="2"/>
        <v>664.6913120637564</v>
      </c>
      <c r="F64" s="17">
        <f t="shared" si="3"/>
        <v>19432.113302671118</v>
      </c>
    </row>
    <row r="65" spans="2:6" ht="12.75">
      <c r="B65" s="52">
        <v>44</v>
      </c>
      <c r="C65" s="17">
        <f t="shared" si="0"/>
        <v>289.3428722516091</v>
      </c>
      <c r="D65" s="17">
        <f t="shared" si="1"/>
        <v>388.64226605342236</v>
      </c>
      <c r="E65" s="17">
        <f t="shared" si="2"/>
        <v>677.9851383050315</v>
      </c>
      <c r="F65" s="17">
        <f t="shared" si="3"/>
        <v>20110.098440976148</v>
      </c>
    </row>
    <row r="66" spans="2:6" ht="12.75">
      <c r="B66" s="15">
        <v>45</v>
      </c>
      <c r="C66" s="17">
        <f t="shared" si="0"/>
        <v>289.3428722516091</v>
      </c>
      <c r="D66" s="17">
        <f t="shared" si="1"/>
        <v>402.20196881952296</v>
      </c>
      <c r="E66" s="17">
        <f t="shared" si="2"/>
        <v>691.544841071132</v>
      </c>
      <c r="F66" s="17">
        <f t="shared" si="3"/>
        <v>20801.64328204728</v>
      </c>
    </row>
    <row r="67" spans="2:6" ht="12.75">
      <c r="B67" s="52">
        <v>46</v>
      </c>
      <c r="C67" s="17">
        <f t="shared" si="0"/>
        <v>289.3428722516091</v>
      </c>
      <c r="D67" s="17">
        <f t="shared" si="1"/>
        <v>416.0328656409456</v>
      </c>
      <c r="E67" s="17">
        <f t="shared" si="2"/>
        <v>705.3757378925548</v>
      </c>
      <c r="F67" s="17">
        <f t="shared" si="3"/>
        <v>21507.019019939835</v>
      </c>
    </row>
    <row r="68" spans="2:6" ht="12.75">
      <c r="B68" s="15">
        <v>47</v>
      </c>
      <c r="C68" s="17">
        <f t="shared" si="0"/>
        <v>289.3428722516091</v>
      </c>
      <c r="D68" s="17">
        <f t="shared" si="1"/>
        <v>430.1403803987967</v>
      </c>
      <c r="E68" s="17">
        <f t="shared" si="2"/>
        <v>719.4832526504058</v>
      </c>
      <c r="F68" s="17">
        <f t="shared" si="3"/>
        <v>22226.50227259024</v>
      </c>
    </row>
    <row r="69" spans="2:6" ht="12.75">
      <c r="B69" s="52">
        <v>48</v>
      </c>
      <c r="C69" s="17">
        <f t="shared" si="0"/>
        <v>289.3428722516091</v>
      </c>
      <c r="D69" s="17">
        <f t="shared" si="1"/>
        <v>444.5300454518048</v>
      </c>
      <c r="E69" s="17">
        <f t="shared" si="2"/>
        <v>733.8729177034139</v>
      </c>
      <c r="F69" s="17">
        <f t="shared" si="3"/>
        <v>22960.375190293656</v>
      </c>
    </row>
    <row r="70" spans="2:6" ht="12.75">
      <c r="B70" s="15">
        <v>49</v>
      </c>
      <c r="C70" s="17">
        <f t="shared" si="0"/>
        <v>289.3428722516091</v>
      </c>
      <c r="D70" s="17">
        <f t="shared" si="1"/>
        <v>459.20750380587316</v>
      </c>
      <c r="E70" s="17">
        <f t="shared" si="2"/>
        <v>748.5503760574823</v>
      </c>
      <c r="F70" s="17">
        <f t="shared" si="3"/>
        <v>23708.92556635114</v>
      </c>
    </row>
    <row r="71" spans="2:6" ht="12.75">
      <c r="B71" s="52">
        <v>50</v>
      </c>
      <c r="C71" s="17">
        <f t="shared" si="0"/>
        <v>289.3428722516091</v>
      </c>
      <c r="D71" s="17">
        <f t="shared" si="1"/>
        <v>474.1785113270228</v>
      </c>
      <c r="E71" s="17">
        <f t="shared" si="2"/>
        <v>763.5213835786319</v>
      </c>
      <c r="F71" s="17">
        <f t="shared" si="3"/>
        <v>24472.44694992977</v>
      </c>
    </row>
    <row r="72" spans="2:6" ht="12.75">
      <c r="B72" s="15">
        <v>51</v>
      </c>
      <c r="C72" s="17">
        <f t="shared" si="0"/>
        <v>289.3428722516091</v>
      </c>
      <c r="D72" s="17">
        <f t="shared" si="1"/>
        <v>489.4489389985954</v>
      </c>
      <c r="E72" s="17">
        <f t="shared" si="2"/>
        <v>778.7918112502045</v>
      </c>
      <c r="F72" s="17">
        <f t="shared" si="3"/>
        <v>25251.238761179975</v>
      </c>
    </row>
    <row r="73" spans="2:6" ht="12.75">
      <c r="B73" s="52">
        <v>52</v>
      </c>
      <c r="C73" s="17">
        <f t="shared" si="0"/>
        <v>289.3428722516091</v>
      </c>
      <c r="D73" s="17">
        <f t="shared" si="1"/>
        <v>505.02477522359953</v>
      </c>
      <c r="E73" s="17">
        <f t="shared" si="2"/>
        <v>794.3676474752086</v>
      </c>
      <c r="F73" s="17">
        <f t="shared" si="3"/>
        <v>26045.606408655185</v>
      </c>
    </row>
    <row r="74" spans="2:6" ht="12.75">
      <c r="B74" s="15">
        <v>53</v>
      </c>
      <c r="C74" s="17">
        <f t="shared" si="0"/>
        <v>289.3428722516091</v>
      </c>
      <c r="D74" s="17">
        <f t="shared" si="1"/>
        <v>520.9121281731037</v>
      </c>
      <c r="E74" s="17">
        <f t="shared" si="2"/>
        <v>810.2550004247128</v>
      </c>
      <c r="F74" s="17">
        <f t="shared" si="3"/>
        <v>26855.8614090799</v>
      </c>
    </row>
    <row r="75" spans="2:6" ht="12.75">
      <c r="B75" s="52">
        <v>54</v>
      </c>
      <c r="C75" s="17">
        <f t="shared" si="0"/>
        <v>289.3428722516091</v>
      </c>
      <c r="D75" s="17">
        <f t="shared" si="1"/>
        <v>537.117228181598</v>
      </c>
      <c r="E75" s="17">
        <f t="shared" si="2"/>
        <v>826.4601004332071</v>
      </c>
      <c r="F75" s="17">
        <f t="shared" si="3"/>
        <v>27682.321509513105</v>
      </c>
    </row>
    <row r="76" spans="2:6" ht="12.75">
      <c r="B76" s="15">
        <v>55</v>
      </c>
      <c r="C76" s="17">
        <f t="shared" si="0"/>
        <v>289.3428722516091</v>
      </c>
      <c r="D76" s="17">
        <f t="shared" si="1"/>
        <v>553.6464301902621</v>
      </c>
      <c r="E76" s="17">
        <f t="shared" si="2"/>
        <v>842.9893024418711</v>
      </c>
      <c r="F76" s="17">
        <f t="shared" si="3"/>
        <v>28525.310811954976</v>
      </c>
    </row>
    <row r="77" spans="2:6" ht="12.75">
      <c r="B77" s="52">
        <v>56</v>
      </c>
      <c r="C77" s="17">
        <f t="shared" si="0"/>
        <v>289.3428722516091</v>
      </c>
      <c r="D77" s="17">
        <f t="shared" si="1"/>
        <v>570.5062162390996</v>
      </c>
      <c r="E77" s="17">
        <f t="shared" si="2"/>
        <v>859.8490884907087</v>
      </c>
      <c r="F77" s="17">
        <f t="shared" si="3"/>
        <v>29385.159900445684</v>
      </c>
    </row>
    <row r="78" spans="2:6" ht="12.75">
      <c r="B78" s="15">
        <v>57</v>
      </c>
      <c r="C78" s="17">
        <f t="shared" si="0"/>
        <v>289.3428722516091</v>
      </c>
      <c r="D78" s="17">
        <f t="shared" si="1"/>
        <v>587.7031980089137</v>
      </c>
      <c r="E78" s="17">
        <f t="shared" si="2"/>
        <v>877.0460702605228</v>
      </c>
      <c r="F78" s="17">
        <f t="shared" si="3"/>
        <v>30262.205970706207</v>
      </c>
    </row>
    <row r="79" spans="2:6" ht="12.75">
      <c r="B79" s="52">
        <v>58</v>
      </c>
      <c r="C79" s="17">
        <f t="shared" si="0"/>
        <v>289.3428722516091</v>
      </c>
      <c r="D79" s="17">
        <f t="shared" si="1"/>
        <v>605.2441194141242</v>
      </c>
      <c r="E79" s="17">
        <f t="shared" si="2"/>
        <v>894.5869916657332</v>
      </c>
      <c r="F79" s="17">
        <f t="shared" si="3"/>
        <v>31156.79296237194</v>
      </c>
    </row>
    <row r="80" spans="2:6" ht="12.75">
      <c r="B80" s="15">
        <v>59</v>
      </c>
      <c r="C80" s="17">
        <f t="shared" si="0"/>
        <v>289.3428722516091</v>
      </c>
      <c r="D80" s="17">
        <f t="shared" si="1"/>
        <v>623.1358592474388</v>
      </c>
      <c r="E80" s="17">
        <f t="shared" si="2"/>
        <v>912.4787314990479</v>
      </c>
      <c r="F80" s="17">
        <f t="shared" si="3"/>
        <v>32069.271693870985</v>
      </c>
    </row>
    <row r="81" spans="2:6" ht="12.75">
      <c r="B81" s="36">
        <v>60</v>
      </c>
      <c r="C81" s="31">
        <f t="shared" si="0"/>
        <v>289.3428722516091</v>
      </c>
      <c r="D81" s="90">
        <f t="shared" si="1"/>
        <v>641.3854338774197</v>
      </c>
      <c r="E81" s="31">
        <f t="shared" si="2"/>
        <v>930.7283061290289</v>
      </c>
      <c r="F81" s="31">
        <f t="shared" si="3"/>
        <v>33000.000000000015</v>
      </c>
    </row>
    <row r="82" ht="12.75">
      <c r="B82" s="18"/>
    </row>
    <row r="83" ht="12.75">
      <c r="B83" s="86"/>
    </row>
    <row r="84" ht="12.75">
      <c r="B84" s="18"/>
    </row>
    <row r="85" ht="12.75">
      <c r="B85" s="86"/>
    </row>
    <row r="86" ht="12.75">
      <c r="B86" s="18"/>
    </row>
    <row r="87" ht="12.75">
      <c r="B87" s="86"/>
    </row>
    <row r="88" ht="12.75">
      <c r="B88" s="18"/>
    </row>
    <row r="89" ht="12.75">
      <c r="B89" s="86"/>
    </row>
    <row r="90" ht="12.75">
      <c r="B90" s="18"/>
    </row>
    <row r="91" ht="12.75">
      <c r="B91" s="86"/>
    </row>
    <row r="92" ht="12.75">
      <c r="B92" s="18"/>
    </row>
    <row r="93" ht="12.75">
      <c r="B93" s="86"/>
    </row>
  </sheetData>
  <printOptions/>
  <pageMargins left="0.75" right="0.75" top="1" bottom="1" header="0" footer="0"/>
  <pageSetup horizontalDpi="300" verticalDpi="3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80"/>
  <sheetViews>
    <sheetView tabSelected="1" workbookViewId="0" topLeftCell="A1">
      <selection activeCell="F16" sqref="F16"/>
    </sheetView>
  </sheetViews>
  <sheetFormatPr defaultColWidth="11.421875" defaultRowHeight="12.75"/>
  <cols>
    <col min="4" max="4" width="12.8515625" style="0" customWidth="1"/>
    <col min="7" max="7" width="13.7109375" style="0" bestFit="1" customWidth="1"/>
    <col min="8" max="8" width="14.421875" style="0" customWidth="1"/>
  </cols>
  <sheetData>
    <row r="1" ht="12.75">
      <c r="C1" s="1" t="s">
        <v>46</v>
      </c>
    </row>
    <row r="14" spans="2:7" ht="12.75">
      <c r="B14" s="37" t="s">
        <v>23</v>
      </c>
      <c r="C14" s="37" t="s">
        <v>24</v>
      </c>
      <c r="D14" s="45" t="s">
        <v>25</v>
      </c>
      <c r="E14" s="35"/>
      <c r="F14" s="35"/>
      <c r="G14" s="8" t="s">
        <v>26</v>
      </c>
    </row>
    <row r="15" spans="2:7" ht="12.75">
      <c r="B15" s="52">
        <v>0</v>
      </c>
      <c r="C15" s="52">
        <f>-$H$24</f>
        <v>-7000</v>
      </c>
      <c r="D15" s="50">
        <f>C15/(1+$G$24)^B15</f>
        <v>-7000</v>
      </c>
      <c r="E15" s="35"/>
      <c r="F15" s="35"/>
      <c r="G15" s="12" t="s">
        <v>20</v>
      </c>
    </row>
    <row r="16" spans="2:8" ht="12.75">
      <c r="B16" s="52">
        <v>1</v>
      </c>
      <c r="C16" s="52">
        <f>-$H$24</f>
        <v>-7000</v>
      </c>
      <c r="D16" s="50">
        <f aca="true" t="shared" si="0" ref="D16:D75">C16/(1+$G$24)^B16</f>
        <v>-6862.745098039216</v>
      </c>
      <c r="E16" s="35"/>
      <c r="F16" s="35"/>
      <c r="G16" s="8" t="s">
        <v>27</v>
      </c>
      <c r="H16" s="8" t="s">
        <v>31</v>
      </c>
    </row>
    <row r="17" spans="2:8" ht="12.75">
      <c r="B17" s="52">
        <v>2</v>
      </c>
      <c r="C17" s="52">
        <f>-$H$24</f>
        <v>-7000</v>
      </c>
      <c r="D17" s="50">
        <f t="shared" si="0"/>
        <v>-6728.181468665898</v>
      </c>
      <c r="E17" s="35"/>
      <c r="F17" s="35"/>
      <c r="G17" s="12" t="s">
        <v>28</v>
      </c>
      <c r="H17" s="12" t="s">
        <v>32</v>
      </c>
    </row>
    <row r="18" spans="2:8" ht="12.75">
      <c r="B18" s="52">
        <v>3</v>
      </c>
      <c r="C18" s="53">
        <f>$H$18*(1+$G$18)^B15-$H$21*(1+$G$21)^B15</f>
        <v>1200</v>
      </c>
      <c r="D18" s="50">
        <f t="shared" si="0"/>
        <v>1130.7868014564535</v>
      </c>
      <c r="E18" s="35"/>
      <c r="F18" s="35"/>
      <c r="G18" s="60">
        <v>0.05</v>
      </c>
      <c r="H18" s="10">
        <v>3000</v>
      </c>
    </row>
    <row r="19" spans="2:8" ht="12.75">
      <c r="B19" s="52">
        <v>4</v>
      </c>
      <c r="C19" s="53">
        <f aca="true" t="shared" si="1" ref="C19:C75">$H$18*(1+$G$18)^B16-$H$21*(1+$G$21)^B16</f>
        <v>1278</v>
      </c>
      <c r="D19" s="50">
        <f t="shared" si="0"/>
        <v>1180.6744544618853</v>
      </c>
      <c r="E19" s="35"/>
      <c r="F19" s="35"/>
      <c r="G19" s="8" t="s">
        <v>29</v>
      </c>
      <c r="H19" s="8" t="s">
        <v>33</v>
      </c>
    </row>
    <row r="20" spans="2:8" ht="12.75">
      <c r="B20" s="52">
        <v>5</v>
      </c>
      <c r="C20" s="53">
        <f t="shared" si="1"/>
        <v>1360.62</v>
      </c>
      <c r="D20" s="50">
        <f t="shared" si="0"/>
        <v>1232.3554544707802</v>
      </c>
      <c r="E20" s="35"/>
      <c r="F20" s="35"/>
      <c r="G20" s="12" t="s">
        <v>30</v>
      </c>
      <c r="H20" s="12"/>
    </row>
    <row r="21" spans="2:8" ht="12.75">
      <c r="B21" s="52">
        <v>6</v>
      </c>
      <c r="C21" s="53">
        <f t="shared" si="1"/>
        <v>1448.1198000000004</v>
      </c>
      <c r="D21" s="50">
        <f t="shared" si="0"/>
        <v>1285.8889403771923</v>
      </c>
      <c r="E21" s="35"/>
      <c r="F21" s="35"/>
      <c r="G21" s="60">
        <v>0.04</v>
      </c>
      <c r="H21" s="12">
        <v>1800</v>
      </c>
    </row>
    <row r="22" spans="2:8" ht="12.75">
      <c r="B22" s="52">
        <v>7</v>
      </c>
      <c r="C22" s="53">
        <f t="shared" si="1"/>
        <v>1540.773342</v>
      </c>
      <c r="D22" s="50">
        <f t="shared" si="0"/>
        <v>1341.335915815077</v>
      </c>
      <c r="E22" s="35"/>
      <c r="F22" s="35"/>
      <c r="G22" s="8" t="s">
        <v>34</v>
      </c>
      <c r="H22" s="8" t="s">
        <v>43</v>
      </c>
    </row>
    <row r="23" spans="2:8" ht="12.75">
      <c r="B23" s="52">
        <v>8</v>
      </c>
      <c r="C23" s="53">
        <f t="shared" si="1"/>
        <v>1638.86946318</v>
      </c>
      <c r="D23" s="50">
        <f t="shared" si="0"/>
        <v>1398.7593064616372</v>
      </c>
      <c r="E23" s="35"/>
      <c r="F23" s="35"/>
      <c r="G23" s="12" t="s">
        <v>35</v>
      </c>
      <c r="H23" s="38"/>
    </row>
    <row r="24" spans="2:8" ht="12.75">
      <c r="B24" s="52">
        <v>9</v>
      </c>
      <c r="C24" s="53">
        <f t="shared" si="1"/>
        <v>1742.712688582199</v>
      </c>
      <c r="D24" s="50">
        <f t="shared" si="0"/>
        <v>1458.2240190742534</v>
      </c>
      <c r="E24" s="35"/>
      <c r="F24" s="35"/>
      <c r="G24" s="60">
        <v>0.02</v>
      </c>
      <c r="H24" s="12">
        <v>7000</v>
      </c>
    </row>
    <row r="25" spans="2:6" ht="12.75">
      <c r="B25" s="52">
        <v>10</v>
      </c>
      <c r="C25" s="53">
        <f t="shared" si="1"/>
        <v>1852.6240653442383</v>
      </c>
      <c r="D25" s="50">
        <f t="shared" si="0"/>
        <v>1519.7970023129444</v>
      </c>
      <c r="E25" s="35"/>
      <c r="F25" s="35"/>
    </row>
    <row r="26" spans="2:8" ht="12.75">
      <c r="B26" s="52">
        <v>11</v>
      </c>
      <c r="C26" s="53">
        <f t="shared" si="1"/>
        <v>1968.9420406376944</v>
      </c>
      <c r="D26" s="50">
        <f t="shared" si="0"/>
        <v>1583.5473094018155</v>
      </c>
      <c r="E26" s="35"/>
      <c r="F26" s="35"/>
      <c r="G26" s="20" t="s">
        <v>37</v>
      </c>
      <c r="H26" s="6" t="s">
        <v>44</v>
      </c>
    </row>
    <row r="27" spans="2:8" ht="12.75">
      <c r="B27" s="52">
        <v>12</v>
      </c>
      <c r="C27" s="53">
        <f t="shared" si="1"/>
        <v>2092.0233855768743</v>
      </c>
      <c r="D27" s="50">
        <f t="shared" si="0"/>
        <v>1649.5461626845977</v>
      </c>
      <c r="E27" s="35"/>
      <c r="F27" s="35"/>
      <c r="G27" s="7" t="s">
        <v>36</v>
      </c>
      <c r="H27" s="49">
        <f>SUM(D15:D75)</f>
        <v>219389.1931020857</v>
      </c>
    </row>
    <row r="28" spans="2:6" ht="12.75">
      <c r="B28" s="52">
        <v>13</v>
      </c>
      <c r="C28" s="53">
        <f t="shared" si="1"/>
        <v>2222.244167479304</v>
      </c>
      <c r="D28" s="50">
        <f t="shared" si="0"/>
        <v>1717.8670201309517</v>
      </c>
      <c r="E28" s="35"/>
      <c r="F28" s="35"/>
    </row>
    <row r="29" spans="2:8" ht="12.75">
      <c r="B29" s="52">
        <v>14</v>
      </c>
      <c r="C29" s="53">
        <f t="shared" si="1"/>
        <v>2360.0007729818</v>
      </c>
      <c r="D29" s="50">
        <f t="shared" si="0"/>
        <v>1788.5856438519636</v>
      </c>
      <c r="E29" s="35"/>
      <c r="F29" s="35"/>
      <c r="G29" s="40" t="s">
        <v>38</v>
      </c>
      <c r="H29" s="41" t="s">
        <v>39</v>
      </c>
    </row>
    <row r="30" spans="2:7" ht="12.75">
      <c r="B30" s="52">
        <v>15</v>
      </c>
      <c r="C30" s="53">
        <f t="shared" si="1"/>
        <v>2505.7109846445605</v>
      </c>
      <c r="D30" s="50">
        <f t="shared" si="0"/>
        <v>1861.780170684945</v>
      </c>
      <c r="E30" s="35"/>
      <c r="F30" s="35"/>
      <c r="G30" s="43">
        <f>NPV(G24,C16:C75)-$H$24</f>
        <v>219389.1931020854</v>
      </c>
    </row>
    <row r="31" spans="2:8" ht="12.75">
      <c r="B31" s="52">
        <v>16</v>
      </c>
      <c r="C31" s="53">
        <f t="shared" si="1"/>
        <v>2659.815113811008</v>
      </c>
      <c r="D31" s="50">
        <f t="shared" si="0"/>
        <v>1937.5311849094787</v>
      </c>
      <c r="E31" s="35"/>
      <c r="F31" s="35"/>
      <c r="G31" s="40" t="s">
        <v>38</v>
      </c>
      <c r="H31" s="41" t="s">
        <v>42</v>
      </c>
    </row>
    <row r="32" spans="2:7" ht="12.75">
      <c r="B32" s="52">
        <v>17</v>
      </c>
      <c r="C32" s="53">
        <f t="shared" si="1"/>
        <v>2822.777192633144</v>
      </c>
      <c r="D32" s="50">
        <f t="shared" si="0"/>
        <v>2015.9217931584635</v>
      </c>
      <c r="E32" s="35"/>
      <c r="F32" s="35"/>
      <c r="G32" s="42">
        <f>NPV(14%,C16:C75)-$H$24</f>
        <v>-6878.235824013346</v>
      </c>
    </row>
    <row r="33" spans="2:6" ht="12.75">
      <c r="B33" s="52">
        <v>18</v>
      </c>
      <c r="C33" s="53">
        <f t="shared" si="1"/>
        <v>2995.086228321654</v>
      </c>
      <c r="D33" s="50">
        <f t="shared" si="0"/>
        <v>2097.0377015898353</v>
      </c>
      <c r="E33" s="35"/>
      <c r="F33" s="35"/>
    </row>
    <row r="34" spans="2:8" ht="12.75">
      <c r="B34" s="52">
        <v>19</v>
      </c>
      <c r="C34" s="53">
        <f t="shared" si="1"/>
        <v>3177.257522836859</v>
      </c>
      <c r="D34" s="50">
        <f t="shared" si="0"/>
        <v>2180.9672953865493</v>
      </c>
      <c r="E34" s="35"/>
      <c r="F34" s="35"/>
      <c r="G34" s="44" t="s">
        <v>40</v>
      </c>
      <c r="H34" s="45" t="s">
        <v>41</v>
      </c>
    </row>
    <row r="35" spans="2:8" ht="12.75">
      <c r="B35" s="52">
        <v>20</v>
      </c>
      <c r="C35" s="53">
        <f t="shared" si="1"/>
        <v>3369.834061401793</v>
      </c>
      <c r="D35" s="50">
        <f t="shared" si="0"/>
        <v>2267.801720654505</v>
      </c>
      <c r="E35" s="35"/>
      <c r="F35" s="35"/>
      <c r="G35" s="46">
        <v>0.02</v>
      </c>
      <c r="H35" s="56">
        <f>NPV(G35,$C$16:$C$75)-$H$24</f>
        <v>219389.1931020854</v>
      </c>
    </row>
    <row r="36" spans="2:8" ht="12.75">
      <c r="B36" s="52">
        <v>21</v>
      </c>
      <c r="C36" s="53">
        <f t="shared" si="1"/>
        <v>3573.387973391895</v>
      </c>
      <c r="D36" s="50">
        <f t="shared" si="0"/>
        <v>2357.6349687900433</v>
      </c>
      <c r="E36" s="35"/>
      <c r="F36" s="35"/>
      <c r="G36" s="46">
        <v>0.04</v>
      </c>
      <c r="H36" s="57">
        <f aca="true" t="shared" si="2" ref="H36:H49">NPV(G36,$C$16:$C$75)-$H$24</f>
        <v>92789.56695321052</v>
      </c>
    </row>
    <row r="37" spans="2:8" ht="12.75">
      <c r="B37" s="52">
        <v>22</v>
      </c>
      <c r="C37" s="53">
        <f t="shared" si="1"/>
        <v>3788.522069338303</v>
      </c>
      <c r="D37" s="50">
        <f t="shared" si="0"/>
        <v>2450.5639633909027</v>
      </c>
      <c r="E37" s="35"/>
      <c r="F37" s="35"/>
      <c r="G37" s="46">
        <v>0.05</v>
      </c>
      <c r="H37" s="57">
        <f t="shared" si="2"/>
        <v>60750.007277100696</v>
      </c>
    </row>
    <row r="38" spans="2:8" ht="12.75">
      <c r="B38" s="52">
        <v>23</v>
      </c>
      <c r="C38" s="53">
        <f t="shared" si="1"/>
        <v>4015.871457973104</v>
      </c>
      <c r="D38" s="50">
        <f t="shared" si="0"/>
        <v>2546.6886497866203</v>
      </c>
      <c r="E38" s="35"/>
      <c r="F38" s="35"/>
      <c r="G38" s="46">
        <v>0.06</v>
      </c>
      <c r="H38" s="57">
        <f t="shared" si="2"/>
        <v>39519.96344873741</v>
      </c>
    </row>
    <row r="39" spans="2:8" ht="12.75">
      <c r="B39" s="52">
        <v>24</v>
      </c>
      <c r="C39" s="53">
        <f t="shared" si="1"/>
        <v>4256.1052474463595</v>
      </c>
      <c r="D39" s="50">
        <f t="shared" si="0"/>
        <v>2646.112087266676</v>
      </c>
      <c r="E39" s="35"/>
      <c r="F39" s="35"/>
      <c r="G39" s="46">
        <v>0.07</v>
      </c>
      <c r="H39" s="57">
        <f t="shared" si="2"/>
        <v>25166.518869262938</v>
      </c>
    </row>
    <row r="40" spans="2:8" ht="12.75">
      <c r="B40" s="52">
        <v>25</v>
      </c>
      <c r="C40" s="53">
        <f t="shared" si="1"/>
        <v>4509.928335056263</v>
      </c>
      <c r="D40" s="50">
        <f t="shared" si="0"/>
        <v>2748.9405440869973</v>
      </c>
      <c r="E40" s="35"/>
      <c r="F40" s="35"/>
      <c r="G40" s="46">
        <v>0.08</v>
      </c>
      <c r="H40" s="57">
        <f t="shared" si="2"/>
        <v>15260.90381730842</v>
      </c>
    </row>
    <row r="41" spans="2:8" ht="12.75">
      <c r="B41" s="52">
        <v>26</v>
      </c>
      <c r="C41" s="53">
        <f t="shared" si="1"/>
        <v>4778.083290056168</v>
      </c>
      <c r="D41" s="50">
        <f t="shared" si="0"/>
        <v>2855.283595337805</v>
      </c>
      <c r="E41" s="35"/>
      <c r="F41" s="35"/>
      <c r="G41" s="46">
        <v>0.09</v>
      </c>
      <c r="H41" s="57">
        <f t="shared" si="2"/>
        <v>8282.231500021822</v>
      </c>
    </row>
    <row r="42" spans="2:8" ht="12.75">
      <c r="B42" s="52">
        <v>27</v>
      </c>
      <c r="C42" s="53">
        <f t="shared" si="1"/>
        <v>5061.352334335948</v>
      </c>
      <c r="D42" s="50">
        <f t="shared" si="0"/>
        <v>2965.2542237582943</v>
      </c>
      <c r="E42" s="35"/>
      <c r="F42" s="35"/>
      <c r="G42" s="46">
        <v>0.1</v>
      </c>
      <c r="H42" s="57">
        <f t="shared" si="2"/>
        <v>3264.271999202383</v>
      </c>
    </row>
    <row r="43" spans="2:8" ht="12.75">
      <c r="B43" s="52">
        <v>28</v>
      </c>
      <c r="C43" s="53">
        <f t="shared" si="1"/>
        <v>5360.559426020795</v>
      </c>
      <c r="D43" s="50">
        <f t="shared" si="0"/>
        <v>3078.968923586166</v>
      </c>
      <c r="E43" s="35"/>
      <c r="F43" s="35"/>
      <c r="G43" s="46">
        <v>0.11</v>
      </c>
      <c r="H43" s="57">
        <f t="shared" si="2"/>
        <v>-416.0820411093109</v>
      </c>
    </row>
    <row r="44" spans="2:8" ht="12.75">
      <c r="B44" s="52">
        <v>29</v>
      </c>
      <c r="C44" s="53">
        <f t="shared" si="1"/>
        <v>5676.57245128861</v>
      </c>
      <c r="D44" s="50">
        <f t="shared" si="0"/>
        <v>3196.547807532617</v>
      </c>
      <c r="E44" s="35"/>
      <c r="F44" s="35"/>
      <c r="G44" s="46">
        <v>0.12</v>
      </c>
      <c r="H44" s="57">
        <f t="shared" si="2"/>
        <v>-3166.915963187813</v>
      </c>
    </row>
    <row r="45" spans="2:8" ht="12.75">
      <c r="B45" s="52">
        <v>30</v>
      </c>
      <c r="C45" s="53">
        <f t="shared" si="1"/>
        <v>6010.305529978486</v>
      </c>
      <c r="D45" s="50">
        <f t="shared" si="0"/>
        <v>3318.1147169761043</v>
      </c>
      <c r="E45" s="35"/>
      <c r="F45" s="35"/>
      <c r="G45" s="46">
        <v>0.13</v>
      </c>
      <c r="H45" s="57">
        <f t="shared" si="2"/>
        <v>-5259.7620607773915</v>
      </c>
    </row>
    <row r="46" spans="2:8" ht="12.75">
      <c r="B46" s="52">
        <v>31</v>
      </c>
      <c r="C46" s="53">
        <f t="shared" si="1"/>
        <v>6362.7214408478685</v>
      </c>
      <c r="D46" s="50">
        <f t="shared" si="0"/>
        <v>3443.79733547101</v>
      </c>
      <c r="E46" s="35"/>
      <c r="F46" s="35"/>
      <c r="G46" s="47">
        <v>0.14</v>
      </c>
      <c r="H46" s="59">
        <f t="shared" si="2"/>
        <v>-6878.235824013346</v>
      </c>
    </row>
    <row r="47" spans="2:8" ht="12.75">
      <c r="B47" s="52">
        <v>32</v>
      </c>
      <c r="C47" s="53">
        <f t="shared" si="1"/>
        <v>6734.834172635547</v>
      </c>
      <c r="D47" s="50">
        <f t="shared" si="0"/>
        <v>3573.7273056701233</v>
      </c>
      <c r="E47" s="35"/>
      <c r="F47" s="35"/>
      <c r="G47" s="46">
        <v>0.15</v>
      </c>
      <c r="H47" s="57">
        <f t="shared" si="2"/>
        <v>-8148.548305236103</v>
      </c>
    </row>
    <row r="48" spans="2:8" ht="12.75">
      <c r="B48" s="52">
        <v>33</v>
      </c>
      <c r="C48" s="53">
        <f t="shared" si="1"/>
        <v>7127.711607402412</v>
      </c>
      <c r="D48" s="50">
        <f t="shared" si="0"/>
        <v>3708.040349762805</v>
      </c>
      <c r="E48" s="35"/>
      <c r="F48" s="35"/>
      <c r="G48" s="46">
        <v>0.16</v>
      </c>
      <c r="H48" s="57">
        <f t="shared" si="2"/>
        <v>-9158.887285818164</v>
      </c>
    </row>
    <row r="49" spans="2:8" ht="12.75">
      <c r="B49" s="52">
        <v>34</v>
      </c>
      <c r="C49" s="53">
        <f t="shared" si="1"/>
        <v>7542.478342953033</v>
      </c>
      <c r="D49" s="50">
        <f t="shared" si="0"/>
        <v>3846.8763935338125</v>
      </c>
      <c r="E49" s="35"/>
      <c r="F49" s="35"/>
      <c r="G49" s="48">
        <v>0.17</v>
      </c>
      <c r="H49" s="58">
        <f t="shared" si="2"/>
        <v>-9971.88530129962</v>
      </c>
    </row>
    <row r="50" spans="2:8" ht="12.75">
      <c r="B50" s="52">
        <v>35</v>
      </c>
      <c r="C50" s="53">
        <f t="shared" si="1"/>
        <v>7980.318661488399</v>
      </c>
      <c r="D50" s="50">
        <f t="shared" si="0"/>
        <v>3990.379694150706</v>
      </c>
      <c r="E50" s="35"/>
      <c r="F50" s="35"/>
      <c r="G50" s="35"/>
      <c r="H50" s="35"/>
    </row>
    <row r="51" spans="2:8" ht="12.75">
      <c r="B51" s="52">
        <v>36</v>
      </c>
      <c r="C51" s="53">
        <f t="shared" si="1"/>
        <v>8442.479652006044</v>
      </c>
      <c r="D51" s="50">
        <f t="shared" si="0"/>
        <v>4138.69897179119</v>
      </c>
      <c r="E51" s="35"/>
      <c r="F51" s="35"/>
      <c r="G51" s="35"/>
      <c r="H51" s="35"/>
    </row>
    <row r="52" spans="2:8" ht="12.75">
      <c r="B52" s="52">
        <v>37</v>
      </c>
      <c r="C52" s="53">
        <f t="shared" si="1"/>
        <v>8930.274494347297</v>
      </c>
      <c r="D52" s="50">
        <f t="shared" si="0"/>
        <v>4291.9875452248025</v>
      </c>
      <c r="E52" s="35"/>
      <c r="F52" s="35"/>
      <c r="G52" s="35"/>
      <c r="H52" s="35"/>
    </row>
    <row r="53" spans="2:8" ht="12.75">
      <c r="B53" s="52">
        <v>38</v>
      </c>
      <c r="C53" s="53">
        <f t="shared" si="1"/>
        <v>9445.085913195253</v>
      </c>
      <c r="D53" s="50">
        <f t="shared" si="0"/>
        <v>4450.40347146699</v>
      </c>
      <c r="E53" s="35"/>
      <c r="F53" s="35"/>
      <c r="G53" s="35"/>
      <c r="H53" s="35"/>
    </row>
    <row r="54" spans="2:8" ht="12.75">
      <c r="B54" s="52">
        <v>39</v>
      </c>
      <c r="C54" s="53">
        <f t="shared" si="1"/>
        <v>9988.369810750832</v>
      </c>
      <c r="D54" s="50">
        <f t="shared" si="0"/>
        <v>4614.109689626919</v>
      </c>
      <c r="E54" s="35"/>
      <c r="F54" s="35"/>
      <c r="G54" s="35"/>
      <c r="H54" s="35"/>
    </row>
    <row r="55" spans="2:6" ht="12.75">
      <c r="B55" s="52">
        <v>40</v>
      </c>
      <c r="C55" s="53">
        <f t="shared" si="1"/>
        <v>10561.659087260017</v>
      </c>
      <c r="D55" s="50">
        <f t="shared" si="0"/>
        <v>4783.274169074114</v>
      </c>
      <c r="E55" s="35"/>
      <c r="F55" s="35"/>
    </row>
    <row r="56" spans="2:6" ht="12.75">
      <c r="B56" s="52">
        <v>41</v>
      </c>
      <c r="C56" s="53">
        <f t="shared" si="1"/>
        <v>11166.567659033532</v>
      </c>
      <c r="D56" s="50">
        <f t="shared" si="0"/>
        <v>4958.070062052676</v>
      </c>
      <c r="E56" s="35"/>
      <c r="F56" s="35"/>
    </row>
    <row r="57" spans="2:6" ht="12.75">
      <c r="B57" s="52">
        <v>42</v>
      </c>
      <c r="C57" s="53">
        <f t="shared" si="1"/>
        <v>11804.794684092147</v>
      </c>
      <c r="D57" s="50">
        <f t="shared" si="0"/>
        <v>5138.675860875591</v>
      </c>
      <c r="E57" s="35"/>
      <c r="F57" s="35"/>
    </row>
    <row r="58" spans="2:6" ht="12.75">
      <c r="B58" s="52">
        <v>43</v>
      </c>
      <c r="C58" s="53">
        <f t="shared" si="1"/>
        <v>12478.12900608796</v>
      </c>
      <c r="D58" s="50">
        <f t="shared" si="0"/>
        <v>5325.275559835695</v>
      </c>
      <c r="E58" s="35"/>
      <c r="F58" s="35"/>
    </row>
    <row r="59" spans="2:6" ht="12.75">
      <c r="B59" s="52">
        <v>44</v>
      </c>
      <c r="C59" s="53">
        <f t="shared" si="1"/>
        <v>13188.45382769522</v>
      </c>
      <c r="D59" s="50">
        <f t="shared" si="0"/>
        <v>5518.058821973849</v>
      </c>
      <c r="E59" s="35"/>
      <c r="F59" s="35"/>
    </row>
    <row r="60" spans="2:6" ht="12.75">
      <c r="B60" s="52">
        <v>45</v>
      </c>
      <c r="C60" s="53">
        <f t="shared" si="1"/>
        <v>13937.751625234956</v>
      </c>
      <c r="D60" s="50">
        <f t="shared" si="0"/>
        <v>5717.221150848974</v>
      </c>
      <c r="E60" s="35"/>
      <c r="F60" s="35"/>
    </row>
    <row r="61" spans="2:6" ht="12.75">
      <c r="B61" s="52">
        <v>46</v>
      </c>
      <c r="C61" s="53">
        <f t="shared" si="1"/>
        <v>14728.109316897879</v>
      </c>
      <c r="D61" s="50">
        <f t="shared" si="0"/>
        <v>5922.964067459053</v>
      </c>
      <c r="E61" s="35"/>
      <c r="F61" s="35"/>
    </row>
    <row r="62" spans="2:6" ht="12.75">
      <c r="B62" s="52">
        <v>47</v>
      </c>
      <c r="C62" s="53">
        <f t="shared" si="1"/>
        <v>15561.72369755999</v>
      </c>
      <c r="D62" s="50">
        <f t="shared" si="0"/>
        <v>6135.495292466485</v>
      </c>
      <c r="E62" s="35"/>
      <c r="F62" s="35"/>
    </row>
    <row r="63" spans="2:6" ht="12.75">
      <c r="B63" s="52">
        <v>48</v>
      </c>
      <c r="C63" s="53">
        <f t="shared" si="1"/>
        <v>16440.907153847904</v>
      </c>
      <c r="D63" s="50">
        <f t="shared" si="0"/>
        <v>6355.028933885781</v>
      </c>
      <c r="E63" s="35"/>
      <c r="F63" s="35"/>
    </row>
    <row r="64" spans="2:6" ht="12.75">
      <c r="B64" s="52">
        <v>49</v>
      </c>
      <c r="C64" s="53">
        <f t="shared" si="1"/>
        <v>17368.093673806594</v>
      </c>
      <c r="D64" s="50">
        <f t="shared" si="0"/>
        <v>6581.78568039629</v>
      </c>
      <c r="E64" s="35"/>
      <c r="F64" s="35"/>
    </row>
    <row r="65" spans="2:6" ht="12.75">
      <c r="B65" s="52">
        <v>50</v>
      </c>
      <c r="C65" s="53">
        <f t="shared" si="1"/>
        <v>18345.845166253894</v>
      </c>
      <c r="D65" s="50">
        <f t="shared" si="0"/>
        <v>6815.993000447471</v>
      </c>
      <c r="E65" s="35"/>
      <c r="F65" s="35"/>
    </row>
    <row r="66" spans="2:6" ht="12.75">
      <c r="B66" s="52">
        <v>51</v>
      </c>
      <c r="C66" s="53">
        <f t="shared" si="1"/>
        <v>19376.85810567382</v>
      </c>
      <c r="D66" s="50">
        <f t="shared" si="0"/>
        <v>7057.885347329069</v>
      </c>
      <c r="E66" s="35"/>
      <c r="F66" s="35"/>
    </row>
    <row r="67" spans="2:6" ht="12.75">
      <c r="B67" s="52">
        <v>52</v>
      </c>
      <c r="C67" s="53">
        <f t="shared" si="1"/>
        <v>20463.970519309034</v>
      </c>
      <c r="D67" s="50">
        <f t="shared" si="0"/>
        <v>7307.704370383958</v>
      </c>
      <c r="E67" s="35"/>
      <c r="F67" s="35"/>
    </row>
    <row r="68" spans="2:6" ht="12.75">
      <c r="B68" s="52">
        <v>53</v>
      </c>
      <c r="C68" s="53">
        <f t="shared" si="1"/>
        <v>21610.16933396007</v>
      </c>
      <c r="D68" s="50">
        <f t="shared" si="0"/>
        <v>7565.699132546311</v>
      </c>
      <c r="E68" s="35"/>
      <c r="F68" s="35"/>
    </row>
    <row r="69" spans="2:6" ht="12.75">
      <c r="B69" s="52">
        <v>54</v>
      </c>
      <c r="C69" s="53">
        <f t="shared" si="1"/>
        <v>22818.59810089109</v>
      </c>
      <c r="D69" s="50">
        <f t="shared" si="0"/>
        <v>7832.126334393448</v>
      </c>
      <c r="E69" s="35"/>
      <c r="F69" s="35"/>
    </row>
    <row r="70" spans="2:6" ht="12.75">
      <c r="B70" s="52">
        <v>55</v>
      </c>
      <c r="C70" s="53">
        <f t="shared" si="1"/>
        <v>24092.565118177972</v>
      </c>
      <c r="D70" s="50">
        <f t="shared" si="0"/>
        <v>8107.2505449052105</v>
      </c>
      <c r="E70" s="35"/>
      <c r="F70" s="35"/>
    </row>
    <row r="71" spans="2:6" ht="12.75">
      <c r="B71" s="52">
        <v>56</v>
      </c>
      <c r="C71" s="53">
        <f t="shared" si="1"/>
        <v>25435.551970818888</v>
      </c>
      <c r="D71" s="50">
        <f t="shared" si="0"/>
        <v>8391.34443913041</v>
      </c>
      <c r="E71" s="35"/>
      <c r="F71" s="35"/>
    </row>
    <row r="72" spans="2:6" ht="12.75">
      <c r="B72" s="52">
        <v>57</v>
      </c>
      <c r="C72" s="53">
        <f t="shared" si="1"/>
        <v>26851.22250996113</v>
      </c>
      <c r="D72" s="50">
        <f t="shared" si="0"/>
        <v>8684.689042965898</v>
      </c>
      <c r="E72" s="35"/>
      <c r="F72" s="35"/>
    </row>
    <row r="73" spans="2:6" ht="12.75">
      <c r="B73" s="52">
        <v>58</v>
      </c>
      <c r="C73" s="53">
        <f t="shared" si="1"/>
        <v>28343.43229368456</v>
      </c>
      <c r="D73" s="50">
        <f t="shared" si="0"/>
        <v>8987.573985259802</v>
      </c>
      <c r="E73" s="35"/>
      <c r="F73" s="35"/>
    </row>
    <row r="74" spans="2:6" ht="12.75">
      <c r="B74" s="52">
        <v>59</v>
      </c>
      <c r="C74" s="53">
        <f t="shared" si="1"/>
        <v>29916.238512923148</v>
      </c>
      <c r="D74" s="50">
        <f t="shared" si="0"/>
        <v>9300.297757456823</v>
      </c>
      <c r="E74" s="35"/>
      <c r="F74" s="35"/>
    </row>
    <row r="75" spans="2:6" ht="12.75">
      <c r="B75" s="36">
        <v>60</v>
      </c>
      <c r="C75" s="54">
        <f t="shared" si="1"/>
        <v>31573.91042730585</v>
      </c>
      <c r="D75" s="51">
        <f t="shared" si="0"/>
        <v>9623.16798100995</v>
      </c>
      <c r="E75" s="35"/>
      <c r="F75" s="35"/>
    </row>
    <row r="76" spans="2:6" ht="12.75">
      <c r="B76" s="35"/>
      <c r="C76" s="35"/>
      <c r="D76" s="35"/>
      <c r="E76" s="35"/>
      <c r="F76" s="35"/>
    </row>
    <row r="77" spans="2:6" ht="12.75">
      <c r="B77" s="35"/>
      <c r="E77" s="35"/>
      <c r="F77" s="35"/>
    </row>
    <row r="78" spans="2:6" ht="12.75">
      <c r="B78" s="35"/>
      <c r="C78" s="35"/>
      <c r="D78" s="35"/>
      <c r="E78" s="35"/>
      <c r="F78" s="35"/>
    </row>
    <row r="79" spans="2:6" ht="12.75">
      <c r="B79" s="35"/>
      <c r="C79" s="35"/>
      <c r="D79" s="35"/>
      <c r="E79" s="35"/>
      <c r="F79" s="35"/>
    </row>
    <row r="80" spans="2:6" ht="12.75">
      <c r="B80" s="35"/>
      <c r="C80" s="35"/>
      <c r="D80" s="35"/>
      <c r="E80" s="35"/>
      <c r="F80" s="35"/>
    </row>
  </sheetData>
  <printOptions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cp:lastPrinted>2004-06-14T03:20:36Z</cp:lastPrinted>
  <dcterms:created xsi:type="dcterms:W3CDTF">2004-06-12T17:52:45Z</dcterms:created>
  <dcterms:modified xsi:type="dcterms:W3CDTF">2004-06-15T01:53:56Z</dcterms:modified>
  <cp:category/>
  <cp:version/>
  <cp:contentType/>
  <cp:contentStatus/>
</cp:coreProperties>
</file>