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65" windowHeight="6030" firstSheet="2" activeTab="2"/>
  </bookViews>
  <sheets>
    <sheet name="ejercicio9.2" sheetId="1" r:id="rId1"/>
    <sheet name="ejercicio9.3" sheetId="2" r:id="rId2"/>
    <sheet name="ejercicio 9.8" sheetId="3" r:id="rId3"/>
    <sheet name="ejercicio 9.7" sheetId="4" r:id="rId4"/>
    <sheet name="ejercicio 9.6" sheetId="5" r:id="rId5"/>
    <sheet name="ejercicio9.4" sheetId="6" r:id="rId6"/>
  </sheets>
  <definedNames/>
  <calcPr fullCalcOnLoad="1"/>
</workbook>
</file>

<file path=xl/sharedStrings.xml><?xml version="1.0" encoding="utf-8"?>
<sst xmlns="http://schemas.openxmlformats.org/spreadsheetml/2006/main" count="159" uniqueCount="108">
  <si>
    <t>valor presente</t>
  </si>
  <si>
    <t>factor de descuento       =</t>
  </si>
  <si>
    <t xml:space="preserve">de la </t>
  </si>
  <si>
    <t>tasa de descuento  %    =</t>
  </si>
  <si>
    <t>anualidad</t>
  </si>
  <si>
    <t xml:space="preserve"> </t>
  </si>
  <si>
    <t>sumatoria1  =</t>
  </si>
  <si>
    <t>1era inversión=</t>
  </si>
  <si>
    <t>2da inversión=</t>
  </si>
  <si>
    <t>periodo 0</t>
  </si>
  <si>
    <t>periodo 1</t>
  </si>
  <si>
    <t>flujos trimest.=</t>
  </si>
  <si>
    <t>a partir del per. 2</t>
  </si>
  <si>
    <t>recuperación=</t>
  </si>
  <si>
    <t>en el periodo 13</t>
  </si>
  <si>
    <t>datos</t>
  </si>
  <si>
    <t>sumatoria1=</t>
  </si>
  <si>
    <t xml:space="preserve"> utilidades        =</t>
  </si>
  <si>
    <t>(se obtienen resultados aproximados)</t>
  </si>
  <si>
    <t>la TIR será un valor entre 6.71% y 6.72%</t>
  </si>
  <si>
    <t>carga de la tasa de descuento en porcentaje</t>
  </si>
  <si>
    <t>valor presente neto del flujo total =</t>
  </si>
  <si>
    <t>ejercicio 9.2</t>
  </si>
  <si>
    <t>P=</t>
  </si>
  <si>
    <t>G lineal =</t>
  </si>
  <si>
    <t>A=</t>
  </si>
  <si>
    <t>i =</t>
  </si>
  <si>
    <t>ecuación de valor</t>
  </si>
  <si>
    <t>P = A (P/A, 3%.N) + G (P/G,3%,n)</t>
  </si>
  <si>
    <t>P = 80,000.00 (P/A, 3%, n) + 10,000.00 (P/G, 3%, n)</t>
  </si>
  <si>
    <t>deuda = flujo actualizado en el periodo cero</t>
  </si>
  <si>
    <t>deuda = valor actual del flujo  de la cuota base + valor actual del flujo del gradiente lineal</t>
  </si>
  <si>
    <t>P =</t>
  </si>
  <si>
    <t>valor de n =</t>
  </si>
  <si>
    <t>SUMA =</t>
  </si>
  <si>
    <t>A * P/A,3%,n) =</t>
  </si>
  <si>
    <t>G * (P/G,3%,n) =</t>
  </si>
  <si>
    <t>El resultado es : o se paga en 13 cuotas o en 14 cuotas</t>
  </si>
  <si>
    <t>si es en 13 cuotas, deberá estimarse la cuota Nº 14</t>
  </si>
  <si>
    <t>si es en 13 cuotas, deberá estimarse la cuota Nº 13 adicional</t>
  </si>
  <si>
    <t>estimación de "n"</t>
  </si>
  <si>
    <t>carga de "n"</t>
  </si>
  <si>
    <t>G geomét. =</t>
  </si>
  <si>
    <t>¿?</t>
  </si>
  <si>
    <t>P = (A (i-k))(1-((1+k)/(1+i))^n) = (50,000.00 /(0.025-k))(1-((1+k)/(1.025))^36)</t>
  </si>
  <si>
    <t>estimación de "k"</t>
  </si>
  <si>
    <t>actualizado =</t>
  </si>
  <si>
    <t>carga de "k"</t>
  </si>
  <si>
    <t>valor de k =</t>
  </si>
  <si>
    <t>carga de k en % =</t>
  </si>
  <si>
    <t>que se aproxima a cero en el juego de los decimales</t>
  </si>
  <si>
    <t>deuda = valor actual del flujo  de la cuota base y del  gradiente geométrico</t>
  </si>
  <si>
    <t>flujo grad.geom.</t>
  </si>
  <si>
    <t>tanteando con la carga de "k" se llega a un valor de -87.13 (SUMA)</t>
  </si>
  <si>
    <t>fórmula excel =</t>
  </si>
  <si>
    <t>tir(k10:k22) =</t>
  </si>
  <si>
    <t>flujo</t>
  </si>
  <si>
    <t xml:space="preserve">periodos en </t>
  </si>
  <si>
    <t>trimestres</t>
  </si>
  <si>
    <t>1era. inversión   (periodo 0 )  =</t>
  </si>
  <si>
    <t>recuperación  (periodo 13 ) =</t>
  </si>
  <si>
    <t>tipo</t>
  </si>
  <si>
    <t>1era inversión</t>
  </si>
  <si>
    <t>2da. Inversión</t>
  </si>
  <si>
    <t>rentabilidad</t>
  </si>
  <si>
    <t>rentab.+recuper.</t>
  </si>
  <si>
    <t>texto de Jaime García, Matemática Financiera, cuarta edición.</t>
  </si>
  <si>
    <t xml:space="preserve">2da inversión    </t>
  </si>
  <si>
    <t>(periodo 1) =</t>
  </si>
  <si>
    <t>ejercicio 9.4</t>
  </si>
  <si>
    <t>ejercicio 9.3</t>
  </si>
  <si>
    <t>cero</t>
  </si>
  <si>
    <t>valores actuales de los flujos actualizados al periodo</t>
  </si>
  <si>
    <t>EJERCICIO 9.6</t>
  </si>
  <si>
    <t>función excel =</t>
  </si>
  <si>
    <t>Inversión =</t>
  </si>
  <si>
    <t>rent.  1 =</t>
  </si>
  <si>
    <t>rent. 1 =</t>
  </si>
  <si>
    <t>rent. 2 =</t>
  </si>
  <si>
    <t>tir(H13:H16)=</t>
  </si>
  <si>
    <t>EJERCICIO 9.7</t>
  </si>
  <si>
    <t>rent.  3 =</t>
  </si>
  <si>
    <t>tirm(H13:H16,,D13)</t>
  </si>
  <si>
    <t>costo de oport.</t>
  </si>
  <si>
    <t>del mercado =</t>
  </si>
  <si>
    <t>carga de datos</t>
  </si>
  <si>
    <t>inversión</t>
  </si>
  <si>
    <t>rentabilidades</t>
  </si>
  <si>
    <t>posibilidad (a)</t>
  </si>
  <si>
    <t>posibilidad (b)</t>
  </si>
  <si>
    <t>tir   =</t>
  </si>
  <si>
    <t>tirm   =</t>
  </si>
  <si>
    <t>función TIR =</t>
  </si>
  <si>
    <t>función TIRM =</t>
  </si>
  <si>
    <t>periodo</t>
  </si>
  <si>
    <t>inver. /rentab.</t>
  </si>
  <si>
    <t xml:space="preserve">   tir(c30:c40)</t>
  </si>
  <si>
    <t>EJERCICIO 9.8</t>
  </si>
  <si>
    <t>costo de oportunidad</t>
  </si>
  <si>
    <t>tirm(H13:H16,,H19) =</t>
  </si>
  <si>
    <t>tirm(c30:c40,,h31)</t>
  </si>
  <si>
    <t xml:space="preserve">Nº de </t>
  </si>
  <si>
    <t>renta</t>
  </si>
  <si>
    <t>Nº de</t>
  </si>
  <si>
    <t>trimestre</t>
  </si>
  <si>
    <t>Capítulo 9, Tasa Interna de Retorno</t>
  </si>
  <si>
    <t>cálculo con la función del excel</t>
  </si>
  <si>
    <t>tasa(3,,h13,h16)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</si>
</sst>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quot;\ #,##0_);\(&quot;S/.&quot;\ #,##0\)"/>
    <numFmt numFmtId="165" formatCode="&quot;S/.&quot;\ #,##0_);[Red]\(&quot;S/.&quot;\ #,##0\)"/>
    <numFmt numFmtId="166" formatCode="&quot;S/.&quot;\ #,##0.00_);\(&quot;S/.&quot;\ #,##0.00\)"/>
    <numFmt numFmtId="167" formatCode="&quot;S/.&quot;\ #,##0.00_);[Red]\(&quot;S/.&quot;\ #,##0.00\)"/>
    <numFmt numFmtId="168" formatCode="_(&quot;S/.&quot;\ * #,##0_);_(&quot;S/.&quot;\ * \(#,##0\);_(&quot;S/.&quot;\ * &quot;-&quot;_);_(@_)"/>
    <numFmt numFmtId="169" formatCode="_(* #,##0_);_(* \(#,##0\);_(* &quot;-&quot;_);_(@_)"/>
    <numFmt numFmtId="170" formatCode="_(&quot;S/.&quot;\ * #,##0.00_);_(&quot;S/.&quot;\ * \(#,##0.00\);_(&quot;S/.&quot;\ * &quot;-&quot;??_);_(@_)"/>
    <numFmt numFmtId="171" formatCode="_(* #,##0.00_);_(* \(#,##0.00\);_(* &quot;-&quot;??_);_(@_)"/>
    <numFmt numFmtId="172" formatCode="#,##0.0"/>
    <numFmt numFmtId="173" formatCode="#,##0.000"/>
    <numFmt numFmtId="174" formatCode="0.0%"/>
    <numFmt numFmtId="175" formatCode="0.000%"/>
    <numFmt numFmtId="176" formatCode="0.0000%"/>
    <numFmt numFmtId="177" formatCode="0.00000%"/>
    <numFmt numFmtId="178" formatCode="[$S/.-280A]\ #,##0.00"/>
  </numFmts>
  <fonts count="4">
    <font>
      <sz val="10"/>
      <name val="Arial"/>
      <family val="0"/>
    </font>
    <font>
      <u val="single"/>
      <sz val="10"/>
      <name val="Arial"/>
      <family val="2"/>
    </font>
    <font>
      <sz val="8"/>
      <name val="Arial"/>
      <family val="2"/>
    </font>
    <font>
      <b/>
      <u val="single"/>
      <sz val="10"/>
      <name val="Arial"/>
      <family val="2"/>
    </font>
  </fonts>
  <fills count="10">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4"/>
        <bgColor indexed="64"/>
      </patternFill>
    </fill>
    <fill>
      <patternFill patternType="solid">
        <fgColor indexed="15"/>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0"/>
        <bgColor indexed="64"/>
      </patternFill>
    </fill>
  </fills>
  <borders count="20">
    <border>
      <left/>
      <right/>
      <top/>
      <bottom/>
      <diagonal/>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style="thin"/>
      <bottom>
        <color indexed="63"/>
      </bottom>
    </border>
    <border>
      <left style="thin"/>
      <right style="thin"/>
      <top>
        <color indexed="63"/>
      </top>
      <bottom style="double"/>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55">
    <xf numFmtId="0" fontId="0" fillId="0" borderId="0" xfId="0" applyAlignment="1">
      <alignment/>
    </xf>
    <xf numFmtId="0" fontId="0" fillId="0" borderId="1" xfId="0" applyBorder="1" applyAlignment="1">
      <alignment horizontal="center"/>
    </xf>
    <xf numFmtId="4" fontId="0" fillId="0" borderId="1" xfId="0" applyNumberFormat="1" applyBorder="1" applyAlignment="1">
      <alignment horizontal="center"/>
    </xf>
    <xf numFmtId="4" fontId="0" fillId="0" borderId="1" xfId="0" applyNumberFormat="1" applyBorder="1" applyAlignment="1">
      <alignment/>
    </xf>
    <xf numFmtId="0" fontId="0" fillId="0" borderId="2" xfId="0" applyBorder="1" applyAlignment="1">
      <alignment/>
    </xf>
    <xf numFmtId="0" fontId="0" fillId="0" borderId="3" xfId="0" applyBorder="1" applyAlignment="1">
      <alignment horizontal="center"/>
    </xf>
    <xf numFmtId="4" fontId="0" fillId="0" borderId="3" xfId="0" applyNumberFormat="1" applyBorder="1" applyAlignment="1">
      <alignment horizontal="center"/>
    </xf>
    <xf numFmtId="0" fontId="0" fillId="0" borderId="0" xfId="0" applyAlignment="1">
      <alignment horizontal="center"/>
    </xf>
    <xf numFmtId="4" fontId="0" fillId="2" borderId="4" xfId="0" applyNumberFormat="1" applyFill="1" applyBorder="1" applyAlignment="1">
      <alignment/>
    </xf>
    <xf numFmtId="0" fontId="0" fillId="0" borderId="0" xfId="0" applyBorder="1" applyAlignment="1">
      <alignment horizontal="center"/>
    </xf>
    <xf numFmtId="4" fontId="0" fillId="0" borderId="0" xfId="0" applyNumberFormat="1" applyBorder="1" applyAlignment="1">
      <alignment/>
    </xf>
    <xf numFmtId="0" fontId="0" fillId="0" borderId="5" xfId="0" applyBorder="1" applyAlignment="1">
      <alignment/>
    </xf>
    <xf numFmtId="0" fontId="1" fillId="3" borderId="6" xfId="0" applyFont="1" applyFill="1" applyBorder="1" applyAlignment="1">
      <alignment/>
    </xf>
    <xf numFmtId="0" fontId="1" fillId="3" borderId="7" xfId="0" applyFont="1" applyFill="1" applyBorder="1" applyAlignment="1">
      <alignment/>
    </xf>
    <xf numFmtId="0" fontId="1" fillId="3" borderId="8" xfId="0" applyFont="1" applyFill="1" applyBorder="1" applyAlignment="1">
      <alignment/>
    </xf>
    <xf numFmtId="0" fontId="0" fillId="0" borderId="0"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8" xfId="0" applyBorder="1" applyAlignment="1">
      <alignment/>
    </xf>
    <xf numFmtId="0" fontId="1" fillId="0" borderId="0" xfId="0" applyFont="1" applyAlignment="1">
      <alignment/>
    </xf>
    <xf numFmtId="4" fontId="0" fillId="0" borderId="0" xfId="0" applyNumberFormat="1" applyAlignment="1">
      <alignment/>
    </xf>
    <xf numFmtId="0" fontId="0" fillId="0" borderId="0" xfId="0" applyAlignment="1">
      <alignment horizontal="right"/>
    </xf>
    <xf numFmtId="0" fontId="0" fillId="0" borderId="6" xfId="0" applyBorder="1" applyAlignment="1">
      <alignment/>
    </xf>
    <xf numFmtId="4" fontId="0" fillId="0" borderId="7" xfId="0" applyNumberFormat="1" applyBorder="1" applyAlignment="1">
      <alignment/>
    </xf>
    <xf numFmtId="0" fontId="0" fillId="0" borderId="0" xfId="0" applyFont="1" applyAlignment="1">
      <alignment/>
    </xf>
    <xf numFmtId="0" fontId="0" fillId="4" borderId="12" xfId="0" applyFill="1" applyBorder="1" applyAlignment="1">
      <alignment horizontal="left"/>
    </xf>
    <xf numFmtId="0" fontId="0" fillId="4" borderId="13" xfId="0" applyFont="1" applyFill="1" applyBorder="1" applyAlignment="1">
      <alignment horizontal="right"/>
    </xf>
    <xf numFmtId="0" fontId="3" fillId="5" borderId="0" xfId="0" applyFont="1" applyFill="1" applyAlignment="1">
      <alignment/>
    </xf>
    <xf numFmtId="0" fontId="1" fillId="6" borderId="6" xfId="0" applyFont="1" applyFill="1" applyBorder="1" applyAlignment="1">
      <alignment/>
    </xf>
    <xf numFmtId="0" fontId="0" fillId="6" borderId="8" xfId="0" applyFill="1" applyBorder="1" applyAlignment="1">
      <alignment/>
    </xf>
    <xf numFmtId="0" fontId="0" fillId="6" borderId="9" xfId="0" applyFill="1" applyBorder="1" applyAlignment="1">
      <alignment/>
    </xf>
    <xf numFmtId="0" fontId="0" fillId="6" borderId="10" xfId="0" applyFill="1" applyBorder="1" applyAlignment="1">
      <alignment/>
    </xf>
    <xf numFmtId="0" fontId="2" fillId="6" borderId="9" xfId="0" applyFont="1" applyFill="1" applyBorder="1" applyAlignment="1">
      <alignment/>
    </xf>
    <xf numFmtId="4" fontId="0" fillId="6" borderId="10" xfId="0" applyNumberFormat="1" applyFill="1" applyBorder="1" applyAlignment="1">
      <alignment/>
    </xf>
    <xf numFmtId="4" fontId="0" fillId="6" borderId="0" xfId="0" applyNumberFormat="1" applyFill="1" applyBorder="1" applyAlignment="1">
      <alignment/>
    </xf>
    <xf numFmtId="0" fontId="2" fillId="6" borderId="5" xfId="0" applyFont="1" applyFill="1" applyBorder="1" applyAlignment="1">
      <alignment/>
    </xf>
    <xf numFmtId="4" fontId="0" fillId="6" borderId="11" xfId="0" applyNumberFormat="1" applyFill="1" applyBorder="1" applyAlignment="1">
      <alignment/>
    </xf>
    <xf numFmtId="0" fontId="0" fillId="6" borderId="6" xfId="0" applyFill="1" applyBorder="1" applyAlignment="1">
      <alignment/>
    </xf>
    <xf numFmtId="4" fontId="0" fillId="6" borderId="7" xfId="0" applyNumberFormat="1" applyFill="1" applyBorder="1" applyAlignment="1">
      <alignment/>
    </xf>
    <xf numFmtId="0" fontId="0" fillId="6" borderId="7" xfId="0" applyFill="1" applyBorder="1" applyAlignment="1">
      <alignment/>
    </xf>
    <xf numFmtId="0" fontId="0" fillId="6" borderId="5" xfId="0" applyFill="1" applyBorder="1" applyAlignment="1">
      <alignment/>
    </xf>
    <xf numFmtId="4" fontId="0" fillId="6" borderId="2" xfId="0" applyNumberFormat="1" applyFill="1" applyBorder="1" applyAlignment="1">
      <alignment/>
    </xf>
    <xf numFmtId="0" fontId="0" fillId="6" borderId="2" xfId="0" applyFill="1" applyBorder="1" applyAlignment="1">
      <alignment/>
    </xf>
    <xf numFmtId="0" fontId="0" fillId="6" borderId="11" xfId="0" applyFill="1" applyBorder="1" applyAlignment="1">
      <alignment/>
    </xf>
    <xf numFmtId="0" fontId="0" fillId="6" borderId="6" xfId="0" applyFill="1" applyBorder="1" applyAlignment="1">
      <alignment horizontal="right"/>
    </xf>
    <xf numFmtId="4" fontId="0" fillId="6" borderId="8" xfId="0" applyNumberFormat="1" applyFill="1" applyBorder="1" applyAlignment="1">
      <alignment horizontal="center"/>
    </xf>
    <xf numFmtId="0" fontId="0" fillId="6" borderId="9" xfId="0" applyFill="1" applyBorder="1" applyAlignment="1">
      <alignment horizontal="right"/>
    </xf>
    <xf numFmtId="4" fontId="0" fillId="6" borderId="10" xfId="0" applyNumberFormat="1" applyFill="1" applyBorder="1" applyAlignment="1">
      <alignment horizontal="center"/>
    </xf>
    <xf numFmtId="0" fontId="0" fillId="6" borderId="5" xfId="0" applyFill="1" applyBorder="1" applyAlignment="1">
      <alignment horizontal="right"/>
    </xf>
    <xf numFmtId="173" fontId="0" fillId="6" borderId="11" xfId="0" applyNumberFormat="1" applyFill="1" applyBorder="1" applyAlignment="1">
      <alignment horizontal="center"/>
    </xf>
    <xf numFmtId="0" fontId="1" fillId="6" borderId="6" xfId="0" applyFont="1" applyFill="1" applyBorder="1" applyAlignment="1">
      <alignment horizontal="left"/>
    </xf>
    <xf numFmtId="0" fontId="0" fillId="6" borderId="0" xfId="0" applyFill="1" applyBorder="1" applyAlignment="1">
      <alignment/>
    </xf>
    <xf numFmtId="0" fontId="0" fillId="2" borderId="5" xfId="0" applyFill="1" applyBorder="1" applyAlignment="1">
      <alignment/>
    </xf>
    <xf numFmtId="4" fontId="0" fillId="2" borderId="11" xfId="0" applyNumberFormat="1" applyFill="1" applyBorder="1" applyAlignment="1">
      <alignment/>
    </xf>
    <xf numFmtId="4" fontId="0" fillId="2" borderId="0" xfId="0" applyNumberFormat="1" applyFont="1" applyFill="1" applyBorder="1" applyAlignment="1">
      <alignment/>
    </xf>
    <xf numFmtId="0" fontId="0" fillId="2" borderId="0" xfId="0" applyFont="1" applyFill="1" applyBorder="1" applyAlignment="1">
      <alignment horizontal="right"/>
    </xf>
    <xf numFmtId="0" fontId="0" fillId="2" borderId="0" xfId="0" applyFont="1" applyFill="1" applyBorder="1" applyAlignment="1">
      <alignment horizontal="left"/>
    </xf>
    <xf numFmtId="4" fontId="0" fillId="2" borderId="0" xfId="0" applyNumberFormat="1" applyFont="1" applyFill="1" applyAlignment="1">
      <alignment/>
    </xf>
    <xf numFmtId="0" fontId="0" fillId="2" borderId="0" xfId="0" applyFont="1" applyFill="1" applyAlignment="1">
      <alignment/>
    </xf>
    <xf numFmtId="0" fontId="0" fillId="2" borderId="0" xfId="0" applyFont="1" applyFill="1" applyAlignment="1">
      <alignment horizontal="left"/>
    </xf>
    <xf numFmtId="0" fontId="2" fillId="6" borderId="10" xfId="0" applyFont="1" applyFill="1" applyBorder="1" applyAlignment="1">
      <alignment/>
    </xf>
    <xf numFmtId="0" fontId="2" fillId="6" borderId="11" xfId="0" applyFont="1" applyFill="1" applyBorder="1" applyAlignment="1">
      <alignment/>
    </xf>
    <xf numFmtId="0" fontId="1" fillId="6" borderId="7" xfId="0" applyFont="1" applyFill="1" applyBorder="1" applyAlignment="1">
      <alignment/>
    </xf>
    <xf numFmtId="0" fontId="1" fillId="6" borderId="8" xfId="0" applyFont="1" applyFill="1" applyBorder="1" applyAlignment="1">
      <alignment/>
    </xf>
    <xf numFmtId="0" fontId="1" fillId="6" borderId="9" xfId="0" applyFont="1" applyFill="1" applyBorder="1" applyAlignment="1">
      <alignment/>
    </xf>
    <xf numFmtId="0" fontId="1" fillId="6" borderId="0" xfId="0" applyFont="1" applyFill="1" applyBorder="1" applyAlignment="1">
      <alignment/>
    </xf>
    <xf numFmtId="0" fontId="1" fillId="6" borderId="10" xfId="0" applyFont="1" applyFill="1" applyBorder="1" applyAlignment="1">
      <alignment/>
    </xf>
    <xf numFmtId="4" fontId="0" fillId="6" borderId="0" xfId="0" applyNumberFormat="1" applyFont="1" applyFill="1" applyBorder="1" applyAlignment="1">
      <alignment/>
    </xf>
    <xf numFmtId="0" fontId="0" fillId="6" borderId="14" xfId="0" applyFill="1" applyBorder="1" applyAlignment="1">
      <alignment/>
    </xf>
    <xf numFmtId="0" fontId="0" fillId="6" borderId="15" xfId="0" applyFill="1" applyBorder="1" applyAlignment="1">
      <alignment/>
    </xf>
    <xf numFmtId="0" fontId="0" fillId="6" borderId="16" xfId="0" applyFill="1" applyBorder="1" applyAlignment="1">
      <alignment/>
    </xf>
    <xf numFmtId="4" fontId="0" fillId="6" borderId="11" xfId="0" applyNumberFormat="1" applyFill="1" applyBorder="1" applyAlignment="1">
      <alignment horizontal="center"/>
    </xf>
    <xf numFmtId="0" fontId="0" fillId="6" borderId="17" xfId="0" applyFill="1" applyBorder="1" applyAlignment="1">
      <alignment horizontal="center"/>
    </xf>
    <xf numFmtId="4" fontId="0" fillId="6" borderId="1" xfId="0" applyNumberFormat="1" applyFill="1" applyBorder="1" applyAlignment="1">
      <alignment horizontal="center"/>
    </xf>
    <xf numFmtId="4" fontId="0" fillId="6" borderId="3" xfId="0" applyNumberFormat="1" applyFill="1" applyBorder="1" applyAlignment="1">
      <alignment horizontal="center"/>
    </xf>
    <xf numFmtId="0" fontId="0" fillId="7" borderId="8" xfId="0" applyFill="1" applyBorder="1" applyAlignment="1">
      <alignment horizontal="center"/>
    </xf>
    <xf numFmtId="0" fontId="0" fillId="7" borderId="11" xfId="0" applyFill="1" applyBorder="1" applyAlignment="1">
      <alignment horizontal="center"/>
    </xf>
    <xf numFmtId="0" fontId="0" fillId="6" borderId="1" xfId="0" applyFill="1" applyBorder="1" applyAlignment="1">
      <alignment horizontal="center"/>
    </xf>
    <xf numFmtId="0" fontId="0" fillId="6" borderId="3" xfId="0" applyFill="1" applyBorder="1" applyAlignment="1">
      <alignment horizontal="center"/>
    </xf>
    <xf numFmtId="0" fontId="0" fillId="7" borderId="17" xfId="0" applyFill="1" applyBorder="1" applyAlignment="1">
      <alignment/>
    </xf>
    <xf numFmtId="0" fontId="0" fillId="7" borderId="3" xfId="0" applyFill="1" applyBorder="1" applyAlignment="1">
      <alignment/>
    </xf>
    <xf numFmtId="0" fontId="0" fillId="0" borderId="0" xfId="0" applyFill="1" applyAlignment="1">
      <alignment/>
    </xf>
    <xf numFmtId="0" fontId="0" fillId="0" borderId="0" xfId="0" applyFill="1" applyBorder="1" applyAlignment="1">
      <alignment horizontal="center"/>
    </xf>
    <xf numFmtId="0" fontId="0" fillId="7" borderId="17" xfId="0" applyFill="1" applyBorder="1" applyAlignment="1">
      <alignment horizontal="center"/>
    </xf>
    <xf numFmtId="0" fontId="0" fillId="7" borderId="1" xfId="0" applyFill="1" applyBorder="1" applyAlignment="1">
      <alignment horizontal="center"/>
    </xf>
    <xf numFmtId="0" fontId="0" fillId="7" borderId="1" xfId="0" applyFill="1" applyBorder="1" applyAlignment="1">
      <alignment/>
    </xf>
    <xf numFmtId="0" fontId="0" fillId="7" borderId="18" xfId="0" applyFill="1" applyBorder="1" applyAlignment="1">
      <alignment horizontal="center"/>
    </xf>
    <xf numFmtId="0" fontId="0" fillId="7" borderId="16" xfId="0" applyFill="1" applyBorder="1" applyAlignment="1">
      <alignment horizontal="center"/>
    </xf>
    <xf numFmtId="0" fontId="0" fillId="7" borderId="10" xfId="0" applyFill="1" applyBorder="1" applyAlignment="1">
      <alignment horizontal="center"/>
    </xf>
    <xf numFmtId="0" fontId="0" fillId="0" borderId="1" xfId="0" applyBorder="1" applyAlignment="1">
      <alignment/>
    </xf>
    <xf numFmtId="4" fontId="0" fillId="0" borderId="3" xfId="0" applyNumberFormat="1" applyBorder="1" applyAlignment="1">
      <alignment/>
    </xf>
    <xf numFmtId="0" fontId="0" fillId="7" borderId="3" xfId="0" applyFill="1" applyBorder="1" applyAlignment="1">
      <alignment horizontal="center"/>
    </xf>
    <xf numFmtId="4" fontId="0" fillId="6" borderId="17" xfId="0" applyNumberFormat="1" applyFill="1" applyBorder="1" applyAlignment="1">
      <alignment horizontal="center"/>
    </xf>
    <xf numFmtId="0" fontId="0" fillId="3" borderId="4" xfId="0" applyFill="1" applyBorder="1" applyAlignment="1">
      <alignment horizontal="center"/>
    </xf>
    <xf numFmtId="0" fontId="1" fillId="0" borderId="13" xfId="0" applyFont="1" applyFill="1" applyBorder="1" applyAlignment="1">
      <alignment/>
    </xf>
    <xf numFmtId="0" fontId="1" fillId="0" borderId="19" xfId="0" applyFont="1" applyFill="1" applyBorder="1" applyAlignment="1">
      <alignment/>
    </xf>
    <xf numFmtId="0" fontId="1" fillId="0" borderId="0" xfId="0" applyFont="1" applyFill="1" applyBorder="1" applyAlignment="1">
      <alignment/>
    </xf>
    <xf numFmtId="4" fontId="0" fillId="7" borderId="4" xfId="0" applyNumberFormat="1" applyFill="1" applyBorder="1" applyAlignment="1">
      <alignment/>
    </xf>
    <xf numFmtId="0" fontId="0" fillId="7" borderId="4" xfId="0" applyFill="1" applyBorder="1" applyAlignment="1">
      <alignment/>
    </xf>
    <xf numFmtId="0" fontId="0" fillId="7" borderId="4" xfId="0" applyFill="1" applyBorder="1" applyAlignment="1">
      <alignment horizontal="center"/>
    </xf>
    <xf numFmtId="0" fontId="0" fillId="8" borderId="9" xfId="0" applyFill="1" applyBorder="1" applyAlignment="1">
      <alignment/>
    </xf>
    <xf numFmtId="0" fontId="0" fillId="8" borderId="0" xfId="0" applyFill="1" applyBorder="1" applyAlignment="1">
      <alignment/>
    </xf>
    <xf numFmtId="0" fontId="0" fillId="8" borderId="10" xfId="0" applyFill="1" applyBorder="1" applyAlignment="1">
      <alignment/>
    </xf>
    <xf numFmtId="0" fontId="0" fillId="8" borderId="5" xfId="0" applyFill="1" applyBorder="1" applyAlignment="1">
      <alignment/>
    </xf>
    <xf numFmtId="0" fontId="0" fillId="8" borderId="2" xfId="0" applyFill="1" applyBorder="1" applyAlignment="1">
      <alignment/>
    </xf>
    <xf numFmtId="0" fontId="0" fillId="8" borderId="11" xfId="0" applyFill="1" applyBorder="1" applyAlignment="1">
      <alignment/>
    </xf>
    <xf numFmtId="0" fontId="0" fillId="7" borderId="13" xfId="0" applyFill="1" applyBorder="1" applyAlignment="1">
      <alignment/>
    </xf>
    <xf numFmtId="0" fontId="0" fillId="7" borderId="19" xfId="0" applyFill="1" applyBorder="1" applyAlignment="1">
      <alignment/>
    </xf>
    <xf numFmtId="10" fontId="0" fillId="7" borderId="12" xfId="0" applyNumberFormat="1" applyFill="1" applyBorder="1" applyAlignment="1">
      <alignment horizontal="center"/>
    </xf>
    <xf numFmtId="0" fontId="0" fillId="0" borderId="0" xfId="0" applyFill="1" applyBorder="1" applyAlignment="1">
      <alignment/>
    </xf>
    <xf numFmtId="10" fontId="0" fillId="0" borderId="0" xfId="0" applyNumberFormat="1" applyBorder="1" applyAlignment="1">
      <alignment/>
    </xf>
    <xf numFmtId="10" fontId="0" fillId="0" borderId="0" xfId="0" applyNumberFormat="1" applyAlignment="1">
      <alignment/>
    </xf>
    <xf numFmtId="0" fontId="0" fillId="7" borderId="6" xfId="0" applyFill="1" applyBorder="1" applyAlignment="1">
      <alignment horizontal="right"/>
    </xf>
    <xf numFmtId="0" fontId="0" fillId="7" borderId="9" xfId="0" applyFill="1" applyBorder="1" applyAlignment="1">
      <alignment horizontal="right"/>
    </xf>
    <xf numFmtId="0" fontId="0" fillId="7" borderId="5" xfId="0" applyFill="1" applyBorder="1" applyAlignment="1">
      <alignment horizontal="right"/>
    </xf>
    <xf numFmtId="0" fontId="2" fillId="7" borderId="6" xfId="0" applyFont="1" applyFill="1" applyBorder="1" applyAlignment="1">
      <alignment/>
    </xf>
    <xf numFmtId="0" fontId="2" fillId="7" borderId="7" xfId="0" applyFont="1" applyFill="1" applyBorder="1" applyAlignment="1">
      <alignment horizontal="right"/>
    </xf>
    <xf numFmtId="10" fontId="2" fillId="7" borderId="8" xfId="0" applyNumberFormat="1" applyFont="1" applyFill="1" applyBorder="1" applyAlignment="1">
      <alignment horizontal="left"/>
    </xf>
    <xf numFmtId="0" fontId="2" fillId="7" borderId="9" xfId="0" applyFont="1" applyFill="1" applyBorder="1" applyAlignment="1">
      <alignment/>
    </xf>
    <xf numFmtId="0" fontId="2" fillId="7" borderId="0" xfId="0" applyFont="1" applyFill="1" applyBorder="1" applyAlignment="1">
      <alignment/>
    </xf>
    <xf numFmtId="0" fontId="2" fillId="7" borderId="5" xfId="0" applyFont="1" applyFill="1" applyBorder="1" applyAlignment="1">
      <alignment/>
    </xf>
    <xf numFmtId="0" fontId="2" fillId="7" borderId="2" xfId="0" applyFont="1" applyFill="1" applyBorder="1" applyAlignment="1">
      <alignment/>
    </xf>
    <xf numFmtId="10" fontId="2" fillId="7" borderId="11" xfId="0" applyNumberFormat="1" applyFont="1" applyFill="1" applyBorder="1" applyAlignment="1">
      <alignment horizontal="left"/>
    </xf>
    <xf numFmtId="10" fontId="2" fillId="7" borderId="10" xfId="0" applyNumberFormat="1" applyFont="1" applyFill="1" applyBorder="1" applyAlignment="1">
      <alignment horizontal="left"/>
    </xf>
    <xf numFmtId="0" fontId="2" fillId="7" borderId="5" xfId="0" applyFont="1" applyFill="1" applyBorder="1" applyAlignment="1">
      <alignment horizontal="right"/>
    </xf>
    <xf numFmtId="9" fontId="0" fillId="7" borderId="11" xfId="19" applyFill="1" applyBorder="1" applyAlignment="1">
      <alignment horizontal="center"/>
    </xf>
    <xf numFmtId="10" fontId="2" fillId="7" borderId="6" xfId="0" applyNumberFormat="1" applyFont="1" applyFill="1" applyBorder="1" applyAlignment="1">
      <alignment horizontal="right"/>
    </xf>
    <xf numFmtId="0" fontId="0" fillId="7" borderId="8" xfId="0" applyFill="1" applyBorder="1" applyAlignment="1">
      <alignment/>
    </xf>
    <xf numFmtId="10" fontId="0" fillId="5" borderId="4" xfId="0" applyNumberFormat="1" applyFill="1" applyBorder="1" applyAlignment="1">
      <alignment/>
    </xf>
    <xf numFmtId="0" fontId="2" fillId="7" borderId="13" xfId="0" applyFont="1" applyFill="1" applyBorder="1" applyAlignment="1">
      <alignment horizontal="right"/>
    </xf>
    <xf numFmtId="0" fontId="0" fillId="7" borderId="11" xfId="0" applyFill="1" applyBorder="1" applyAlignment="1">
      <alignment/>
    </xf>
    <xf numFmtId="9" fontId="0" fillId="7" borderId="7" xfId="0" applyNumberFormat="1" applyFill="1" applyBorder="1" applyAlignment="1">
      <alignment horizontal="center"/>
    </xf>
    <xf numFmtId="9" fontId="0" fillId="7" borderId="2" xfId="0" applyNumberFormat="1" applyFill="1" applyBorder="1" applyAlignment="1">
      <alignment horizontal="center"/>
    </xf>
    <xf numFmtId="0" fontId="2" fillId="0" borderId="0" xfId="0" applyFont="1" applyFill="1" applyBorder="1" applyAlignment="1">
      <alignment/>
    </xf>
    <xf numFmtId="0" fontId="2" fillId="0" borderId="0" xfId="0" applyFont="1" applyFill="1" applyBorder="1" applyAlignment="1">
      <alignment horizontal="right"/>
    </xf>
    <xf numFmtId="10" fontId="2" fillId="0" borderId="0" xfId="0" applyNumberFormat="1" applyFont="1" applyFill="1" applyBorder="1" applyAlignment="1">
      <alignment horizontal="left"/>
    </xf>
    <xf numFmtId="0" fontId="2" fillId="0" borderId="0" xfId="0" applyFont="1" applyFill="1" applyBorder="1" applyAlignment="1">
      <alignment horizontal="left"/>
    </xf>
    <xf numFmtId="4" fontId="0" fillId="7" borderId="10" xfId="0" applyNumberFormat="1" applyFill="1" applyBorder="1" applyAlignment="1">
      <alignment horizontal="center"/>
    </xf>
    <xf numFmtId="4" fontId="0" fillId="7" borderId="11" xfId="0" applyNumberFormat="1" applyFill="1" applyBorder="1" applyAlignment="1">
      <alignment horizontal="center"/>
    </xf>
    <xf numFmtId="0" fontId="0" fillId="7" borderId="12" xfId="0" applyFill="1" applyBorder="1" applyAlignment="1">
      <alignment horizontal="center"/>
    </xf>
    <xf numFmtId="178" fontId="0" fillId="7" borderId="3" xfId="0" applyNumberFormat="1" applyFill="1" applyBorder="1" applyAlignment="1">
      <alignment horizontal="center"/>
    </xf>
    <xf numFmtId="178" fontId="0" fillId="7" borderId="1" xfId="0" applyNumberFormat="1" applyFill="1" applyBorder="1" applyAlignment="1">
      <alignment horizontal="center"/>
    </xf>
    <xf numFmtId="178" fontId="0" fillId="7" borderId="4" xfId="0" applyNumberFormat="1" applyFill="1" applyBorder="1" applyAlignment="1">
      <alignment horizontal="center"/>
    </xf>
    <xf numFmtId="0" fontId="0" fillId="9" borderId="4" xfId="0" applyFill="1" applyBorder="1" applyAlignment="1">
      <alignment horizontal="right"/>
    </xf>
    <xf numFmtId="0" fontId="0" fillId="9" borderId="4" xfId="0" applyFill="1" applyBorder="1" applyAlignment="1">
      <alignment/>
    </xf>
    <xf numFmtId="9" fontId="0" fillId="7" borderId="12" xfId="19" applyFill="1" applyBorder="1" applyAlignment="1">
      <alignment horizontal="center"/>
    </xf>
    <xf numFmtId="175" fontId="0" fillId="7" borderId="12" xfId="0" applyNumberFormat="1" applyFill="1" applyBorder="1" applyAlignment="1">
      <alignment/>
    </xf>
    <xf numFmtId="0" fontId="0" fillId="0" borderId="17" xfId="0" applyBorder="1" applyAlignment="1">
      <alignment horizontal="center"/>
    </xf>
    <xf numFmtId="0" fontId="1" fillId="0" borderId="0" xfId="0" applyFont="1" applyAlignment="1">
      <alignment/>
    </xf>
    <xf numFmtId="0" fontId="1" fillId="0" borderId="5" xfId="0" applyFont="1" applyFill="1" applyBorder="1" applyAlignment="1">
      <alignment/>
    </xf>
    <xf numFmtId="0" fontId="1" fillId="0" borderId="2" xfId="0" applyFont="1" applyFill="1" applyBorder="1" applyAlignment="1">
      <alignment/>
    </xf>
    <xf numFmtId="0" fontId="2" fillId="6" borderId="17" xfId="0" applyFont="1" applyFill="1" applyBorder="1" applyAlignment="1">
      <alignment horizontal="center"/>
    </xf>
    <xf numFmtId="0" fontId="2" fillId="6" borderId="1" xfId="0" applyFont="1" applyFill="1" applyBorder="1" applyAlignment="1">
      <alignment horizontal="center"/>
    </xf>
    <xf numFmtId="0" fontId="2" fillId="6" borderId="3"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45</xdr:row>
      <xdr:rowOff>152400</xdr:rowOff>
    </xdr:from>
    <xdr:to>
      <xdr:col>1</xdr:col>
      <xdr:colOff>180975</xdr:colOff>
      <xdr:row>48</xdr:row>
      <xdr:rowOff>95250</xdr:rowOff>
    </xdr:to>
    <xdr:sp>
      <xdr:nvSpPr>
        <xdr:cNvPr id="1" name="TextBox 11"/>
        <xdr:cNvSpPr txBox="1">
          <a:spLocks noChangeArrowheads="1"/>
        </xdr:cNvSpPr>
      </xdr:nvSpPr>
      <xdr:spPr>
        <a:xfrm>
          <a:off x="180975" y="7477125"/>
          <a:ext cx="762000" cy="4286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$3,500,000.00</a:t>
          </a:r>
        </a:p>
      </xdr:txBody>
    </xdr:sp>
    <xdr:clientData/>
  </xdr:twoCellAnchor>
  <xdr:twoCellAnchor>
    <xdr:from>
      <xdr:col>0</xdr:col>
      <xdr:colOff>247650</xdr:colOff>
      <xdr:row>37</xdr:row>
      <xdr:rowOff>19050</xdr:rowOff>
    </xdr:from>
    <xdr:to>
      <xdr:col>7</xdr:col>
      <xdr:colOff>333375</xdr:colOff>
      <xdr:row>45</xdr:row>
      <xdr:rowOff>123825</xdr:rowOff>
    </xdr:to>
    <xdr:grpSp>
      <xdr:nvGrpSpPr>
        <xdr:cNvPr id="2" name="Group 25"/>
        <xdr:cNvGrpSpPr>
          <a:grpSpLocks/>
        </xdr:cNvGrpSpPr>
      </xdr:nvGrpSpPr>
      <xdr:grpSpPr>
        <a:xfrm>
          <a:off x="247650" y="6048375"/>
          <a:ext cx="6191250" cy="1400175"/>
          <a:chOff x="26" y="640"/>
          <a:chExt cx="650" cy="147"/>
        </a:xfrm>
        <a:solidFill>
          <a:srgbClr val="FFFFFF"/>
        </a:solidFill>
      </xdr:grpSpPr>
      <xdr:sp>
        <xdr:nvSpPr>
          <xdr:cNvPr id="3" name="Line 2"/>
          <xdr:cNvSpPr>
            <a:spLocks/>
          </xdr:cNvSpPr>
        </xdr:nvSpPr>
        <xdr:spPr>
          <a:xfrm>
            <a:off x="35" y="716"/>
            <a:ext cx="604"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a:off x="35" y="716"/>
            <a:ext cx="0" cy="71"/>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a:off x="114" y="720"/>
            <a:ext cx="0" cy="36"/>
          </a:xfrm>
          <a:prstGeom prst="line">
            <a:avLst/>
          </a:prstGeom>
          <a:noFill/>
          <a:ln w="9525" cmpd="sng">
            <a:solidFill>
              <a:srgbClr val="0000FF"/>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flipV="1">
            <a:off x="153" y="679"/>
            <a:ext cx="0" cy="36"/>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flipH="1" flipV="1">
            <a:off x="291" y="679"/>
            <a:ext cx="0" cy="3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flipV="1">
            <a:off x="637" y="654"/>
            <a:ext cx="0" cy="6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TextBox 8"/>
          <xdr:cNvSpPr txBox="1">
            <a:spLocks noChangeArrowheads="1"/>
          </xdr:cNvSpPr>
        </xdr:nvSpPr>
        <xdr:spPr>
          <a:xfrm>
            <a:off x="26" y="726"/>
            <a:ext cx="648" cy="28"/>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0                  1       2            3      ...............................................................              13  trimestres</a:t>
            </a:r>
          </a:p>
        </xdr:txBody>
      </xdr:sp>
      <xdr:sp>
        <xdr:nvSpPr>
          <xdr:cNvPr id="10" name="TextBox 9"/>
          <xdr:cNvSpPr txBox="1">
            <a:spLocks noChangeArrowheads="1"/>
          </xdr:cNvSpPr>
        </xdr:nvSpPr>
        <xdr:spPr>
          <a:xfrm>
            <a:off x="127" y="666"/>
            <a:ext cx="76" cy="27"/>
          </a:xfrm>
          <a:prstGeom prst="rect">
            <a:avLst/>
          </a:prstGeom>
          <a:noFill/>
          <a:ln w="9525" cmpd="sng">
            <a:noFill/>
          </a:ln>
        </xdr:spPr>
        <xdr:txBody>
          <a:bodyPr vertOverflow="clip" wrap="square"/>
          <a:p>
            <a:pPr algn="l">
              <a:defRPr/>
            </a:pPr>
            <a:r>
              <a:rPr lang="en-US" cap="none" sz="800" b="0" i="0" u="none" baseline="0">
                <a:latin typeface="Arial"/>
                <a:ea typeface="Arial"/>
                <a:cs typeface="Arial"/>
              </a:rPr>
              <a:t>$400,000.00</a:t>
            </a:r>
          </a:p>
        </xdr:txBody>
      </xdr:sp>
      <xdr:sp>
        <xdr:nvSpPr>
          <xdr:cNvPr id="11" name="TextBox 10"/>
          <xdr:cNvSpPr txBox="1">
            <a:spLocks noChangeArrowheads="1"/>
          </xdr:cNvSpPr>
        </xdr:nvSpPr>
        <xdr:spPr>
          <a:xfrm>
            <a:off x="83" y="758"/>
            <a:ext cx="87" cy="26"/>
          </a:xfrm>
          <a:prstGeom prst="rect">
            <a:avLst/>
          </a:prstGeom>
          <a:noFill/>
          <a:ln w="9525" cmpd="sng">
            <a:noFill/>
          </a:ln>
        </xdr:spPr>
        <xdr:txBody>
          <a:bodyPr vertOverflow="clip" wrap="square"/>
          <a:p>
            <a:pPr algn="l">
              <a:defRPr/>
            </a:pPr>
            <a:r>
              <a:rPr lang="en-US" cap="none" sz="800" b="0" i="0" u="none" baseline="0">
                <a:latin typeface="Arial"/>
                <a:ea typeface="Arial"/>
                <a:cs typeface="Arial"/>
              </a:rPr>
              <a:t>$800,000.00</a:t>
            </a:r>
          </a:p>
        </xdr:txBody>
      </xdr:sp>
      <xdr:sp>
        <xdr:nvSpPr>
          <xdr:cNvPr id="12" name="TextBox 12"/>
          <xdr:cNvSpPr txBox="1">
            <a:spLocks noChangeArrowheads="1"/>
          </xdr:cNvSpPr>
        </xdr:nvSpPr>
        <xdr:spPr>
          <a:xfrm>
            <a:off x="533" y="640"/>
            <a:ext cx="143" cy="2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$2,800,000.00+$400,000.00</a:t>
            </a:r>
          </a:p>
        </xdr:txBody>
      </xdr:sp>
    </xdr:grpSp>
    <xdr:clientData/>
  </xdr:twoCellAnchor>
  <xdr:twoCellAnchor>
    <xdr:from>
      <xdr:col>7</xdr:col>
      <xdr:colOff>809625</xdr:colOff>
      <xdr:row>14</xdr:row>
      <xdr:rowOff>66675</xdr:rowOff>
    </xdr:from>
    <xdr:to>
      <xdr:col>8</xdr:col>
      <xdr:colOff>638175</xdr:colOff>
      <xdr:row>14</xdr:row>
      <xdr:rowOff>66675</xdr:rowOff>
    </xdr:to>
    <xdr:sp>
      <xdr:nvSpPr>
        <xdr:cNvPr id="13" name="Line 15"/>
        <xdr:cNvSpPr>
          <a:spLocks/>
        </xdr:cNvSpPr>
      </xdr:nvSpPr>
      <xdr:spPr>
        <a:xfrm flipH="1">
          <a:off x="6915150" y="2333625"/>
          <a:ext cx="7334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809625</xdr:colOff>
      <xdr:row>14</xdr:row>
      <xdr:rowOff>66675</xdr:rowOff>
    </xdr:from>
    <xdr:to>
      <xdr:col>8</xdr:col>
      <xdr:colOff>638175</xdr:colOff>
      <xdr:row>14</xdr:row>
      <xdr:rowOff>66675</xdr:rowOff>
    </xdr:to>
    <xdr:sp>
      <xdr:nvSpPr>
        <xdr:cNvPr id="14" name="Line 21"/>
        <xdr:cNvSpPr>
          <a:spLocks/>
        </xdr:cNvSpPr>
      </xdr:nvSpPr>
      <xdr:spPr>
        <a:xfrm flipH="1">
          <a:off x="6915150" y="2333625"/>
          <a:ext cx="733425"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xdr:colOff>
      <xdr:row>2</xdr:row>
      <xdr:rowOff>104775</xdr:rowOff>
    </xdr:from>
    <xdr:to>
      <xdr:col>5</xdr:col>
      <xdr:colOff>228600</xdr:colOff>
      <xdr:row>11</xdr:row>
      <xdr:rowOff>0</xdr:rowOff>
    </xdr:to>
    <xdr:sp>
      <xdr:nvSpPr>
        <xdr:cNvPr id="15" name="TextBox 24"/>
        <xdr:cNvSpPr txBox="1">
          <a:spLocks noChangeArrowheads="1"/>
        </xdr:cNvSpPr>
      </xdr:nvSpPr>
      <xdr:spPr>
        <a:xfrm>
          <a:off x="66675" y="428625"/>
          <a:ext cx="4257675" cy="1352550"/>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Usted invierte hoy en un negocio $3.5 millones y además deberá reinvertir la suma de $800,000.00 al cabo de 3 meses. Este negocio le reportará unas utilidades trimestrales de $400,000.00 durante 3 años recibiendo los primeros 6 meses más tarde de la iniciación del negocio. Además el negocio se podrá vender al final de este tiempo en $2.8 millones. Hallar la TIR correspondiente a este negocio</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3</xdr:row>
      <xdr:rowOff>85725</xdr:rowOff>
    </xdr:from>
    <xdr:to>
      <xdr:col>6</xdr:col>
      <xdr:colOff>428625</xdr:colOff>
      <xdr:row>8</xdr:row>
      <xdr:rowOff>123825</xdr:rowOff>
    </xdr:to>
    <xdr:sp>
      <xdr:nvSpPr>
        <xdr:cNvPr id="1" name="TextBox 1"/>
        <xdr:cNvSpPr txBox="1">
          <a:spLocks noChangeArrowheads="1"/>
        </xdr:cNvSpPr>
      </xdr:nvSpPr>
      <xdr:spPr>
        <a:xfrm>
          <a:off x="2343150" y="571500"/>
          <a:ext cx="3171825" cy="8477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Una deuda de hoy por valor de $1.5 millones deberá cancelarse con cuotas mensuales que aumenten cada mes en $10,000. Si la primera cuota que es de $80,000.00, se paga dentre de un mes y la tasa de interés es del 3% mensual, hallar el número de cuotas.</a:t>
          </a:r>
        </a:p>
      </xdr:txBody>
    </xdr:sp>
    <xdr:clientData/>
  </xdr:twoCellAnchor>
  <xdr:twoCellAnchor>
    <xdr:from>
      <xdr:col>0</xdr:col>
      <xdr:colOff>352425</xdr:colOff>
      <xdr:row>20</xdr:row>
      <xdr:rowOff>133350</xdr:rowOff>
    </xdr:from>
    <xdr:to>
      <xdr:col>7</xdr:col>
      <xdr:colOff>400050</xdr:colOff>
      <xdr:row>30</xdr:row>
      <xdr:rowOff>66675</xdr:rowOff>
    </xdr:to>
    <xdr:grpSp>
      <xdr:nvGrpSpPr>
        <xdr:cNvPr id="2" name="Group 13"/>
        <xdr:cNvGrpSpPr>
          <a:grpSpLocks/>
        </xdr:cNvGrpSpPr>
      </xdr:nvGrpSpPr>
      <xdr:grpSpPr>
        <a:xfrm>
          <a:off x="352425" y="3371850"/>
          <a:ext cx="5895975" cy="1552575"/>
          <a:chOff x="24" y="361"/>
          <a:chExt cx="619" cy="163"/>
        </a:xfrm>
        <a:solidFill>
          <a:srgbClr val="FFFFFF"/>
        </a:solidFill>
      </xdr:grpSpPr>
      <xdr:sp>
        <xdr:nvSpPr>
          <xdr:cNvPr id="3" name="Line 2"/>
          <xdr:cNvSpPr>
            <a:spLocks/>
          </xdr:cNvSpPr>
        </xdr:nvSpPr>
        <xdr:spPr>
          <a:xfrm flipV="1">
            <a:off x="117" y="399"/>
            <a:ext cx="485"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3"/>
          <xdr:cNvSpPr>
            <a:spLocks/>
          </xdr:cNvSpPr>
        </xdr:nvSpPr>
        <xdr:spPr>
          <a:xfrm flipV="1">
            <a:off x="119" y="362"/>
            <a:ext cx="0" cy="37"/>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 name="Line 4"/>
          <xdr:cNvSpPr>
            <a:spLocks/>
          </xdr:cNvSpPr>
        </xdr:nvSpPr>
        <xdr:spPr>
          <a:xfrm>
            <a:off x="189" y="402"/>
            <a:ext cx="0" cy="47"/>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Line 5"/>
          <xdr:cNvSpPr>
            <a:spLocks/>
          </xdr:cNvSpPr>
        </xdr:nvSpPr>
        <xdr:spPr>
          <a:xfrm>
            <a:off x="188" y="448"/>
            <a:ext cx="422" cy="76"/>
          </a:xfrm>
          <a:prstGeom prst="line">
            <a:avLst/>
          </a:prstGeom>
          <a:no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6"/>
          <xdr:cNvSpPr>
            <a:spLocks/>
          </xdr:cNvSpPr>
        </xdr:nvSpPr>
        <xdr:spPr>
          <a:xfrm>
            <a:off x="233" y="401"/>
            <a:ext cx="0" cy="55"/>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8" name="Line 7"/>
          <xdr:cNvSpPr>
            <a:spLocks/>
          </xdr:cNvSpPr>
        </xdr:nvSpPr>
        <xdr:spPr>
          <a:xfrm>
            <a:off x="269" y="403"/>
            <a:ext cx="0" cy="61"/>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Line 8"/>
          <xdr:cNvSpPr>
            <a:spLocks/>
          </xdr:cNvSpPr>
        </xdr:nvSpPr>
        <xdr:spPr>
          <a:xfrm flipH="1">
            <a:off x="602" y="399"/>
            <a:ext cx="0" cy="124"/>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TextBox 9"/>
          <xdr:cNvSpPr txBox="1">
            <a:spLocks noChangeArrowheads="1"/>
          </xdr:cNvSpPr>
        </xdr:nvSpPr>
        <xdr:spPr>
          <a:xfrm>
            <a:off x="121" y="380"/>
            <a:ext cx="522" cy="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0               1        2       3 .........................................................................n =¿?</a:t>
            </a:r>
          </a:p>
        </xdr:txBody>
      </xdr:sp>
      <xdr:sp>
        <xdr:nvSpPr>
          <xdr:cNvPr id="11" name="TextBox 10"/>
          <xdr:cNvSpPr txBox="1">
            <a:spLocks noChangeArrowheads="1"/>
          </xdr:cNvSpPr>
        </xdr:nvSpPr>
        <xdr:spPr>
          <a:xfrm>
            <a:off x="137" y="443"/>
            <a:ext cx="186" cy="77"/>
          </a:xfrm>
          <a:prstGeom prst="rect">
            <a:avLst/>
          </a:prstGeom>
          <a:noFill/>
          <a:ln w="9525" cmpd="sng">
            <a:noFill/>
          </a:ln>
        </xdr:spPr>
        <xdr:txBody>
          <a:bodyPr vertOverflow="clip" wrap="square"/>
          <a:p>
            <a:pPr algn="l">
              <a:defRPr/>
            </a:pPr>
            <a:r>
              <a:rPr lang="en-US" cap="none" sz="800" b="0" i="0" u="none" baseline="0">
                <a:latin typeface="Arial"/>
                <a:ea typeface="Arial"/>
                <a:cs typeface="Arial"/>
              </a:rPr>
              <a:t>         A
                    A + 10,000
                                  A + 2 * 10,000</a:t>
            </a:r>
          </a:p>
        </xdr:txBody>
      </xdr:sp>
      <xdr:sp>
        <xdr:nvSpPr>
          <xdr:cNvPr id="12" name="TextBox 11"/>
          <xdr:cNvSpPr txBox="1">
            <a:spLocks noChangeArrowheads="1"/>
          </xdr:cNvSpPr>
        </xdr:nvSpPr>
        <xdr:spPr>
          <a:xfrm>
            <a:off x="24" y="361"/>
            <a:ext cx="98" cy="3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1,500,000.00</a:t>
            </a:r>
          </a:p>
        </xdr:txBody>
      </xdr:sp>
    </xdr:grpSp>
    <xdr:clientData/>
  </xdr:twoCellAnchor>
  <xdr:twoCellAnchor>
    <xdr:from>
      <xdr:col>5</xdr:col>
      <xdr:colOff>47625</xdr:colOff>
      <xdr:row>32</xdr:row>
      <xdr:rowOff>85725</xdr:rowOff>
    </xdr:from>
    <xdr:to>
      <xdr:col>6</xdr:col>
      <xdr:colOff>161925</xdr:colOff>
      <xdr:row>32</xdr:row>
      <xdr:rowOff>85725</xdr:rowOff>
    </xdr:to>
    <xdr:sp>
      <xdr:nvSpPr>
        <xdr:cNvPr id="13" name="Line 12"/>
        <xdr:cNvSpPr>
          <a:spLocks/>
        </xdr:cNvSpPr>
      </xdr:nvSpPr>
      <xdr:spPr>
        <a:xfrm flipH="1">
          <a:off x="4371975" y="5267325"/>
          <a:ext cx="8763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5</xdr:col>
      <xdr:colOff>542925</xdr:colOff>
      <xdr:row>13</xdr:row>
      <xdr:rowOff>0</xdr:rowOff>
    </xdr:to>
    <xdr:sp>
      <xdr:nvSpPr>
        <xdr:cNvPr id="1" name="TextBox 1"/>
        <xdr:cNvSpPr txBox="1">
          <a:spLocks noChangeArrowheads="1"/>
        </xdr:cNvSpPr>
      </xdr:nvSpPr>
      <xdr:spPr>
        <a:xfrm>
          <a:off x="971550" y="647700"/>
          <a:ext cx="3867150" cy="14573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Supongamos que un inversionista dispone en este momento de la suma de S/. 10 millones para invertir y se le presentan dos posibilidades: a) invertir en un pequeño negocio el cual le generará unos beneficios anuales de S/ 2,549,000 durante 10 años y un valor de mercado nulo al cabo de este tiempo; b) otra posibilidad es invertir los S/. 10 millones en una institución financiera que le ofrece un interés del 21% anual. Sabiendo que la tasa de oportunidad del inversionista es del 20% anual. ¿qué alternativa es mejor?</a:t>
          </a:r>
        </a:p>
      </xdr:txBody>
    </xdr:sp>
    <xdr:clientData/>
  </xdr:twoCellAnchor>
  <xdr:twoCellAnchor>
    <xdr:from>
      <xdr:col>0</xdr:col>
      <xdr:colOff>857250</xdr:colOff>
      <xdr:row>15</xdr:row>
      <xdr:rowOff>38100</xdr:rowOff>
    </xdr:from>
    <xdr:to>
      <xdr:col>6</xdr:col>
      <xdr:colOff>47625</xdr:colOff>
      <xdr:row>25</xdr:row>
      <xdr:rowOff>47625</xdr:rowOff>
    </xdr:to>
    <xdr:grpSp>
      <xdr:nvGrpSpPr>
        <xdr:cNvPr id="2" name="Group 2"/>
        <xdr:cNvGrpSpPr>
          <a:grpSpLocks/>
        </xdr:cNvGrpSpPr>
      </xdr:nvGrpSpPr>
      <xdr:grpSpPr>
        <a:xfrm>
          <a:off x="857250" y="2466975"/>
          <a:ext cx="4248150" cy="1628775"/>
          <a:chOff x="90" y="259"/>
          <a:chExt cx="448" cy="171"/>
        </a:xfrm>
        <a:solidFill>
          <a:srgbClr val="FFFFFF"/>
        </a:solidFill>
      </xdr:grpSpPr>
      <xdr:sp>
        <xdr:nvSpPr>
          <xdr:cNvPr id="3" name="Line 3"/>
          <xdr:cNvSpPr>
            <a:spLocks/>
          </xdr:cNvSpPr>
        </xdr:nvSpPr>
        <xdr:spPr>
          <a:xfrm>
            <a:off x="110" y="334"/>
            <a:ext cx="397"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110" y="333"/>
            <a:ext cx="0" cy="59"/>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flipV="1">
            <a:off x="507" y="279"/>
            <a:ext cx="0" cy="5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6" name="TextBox 6"/>
          <xdr:cNvSpPr txBox="1">
            <a:spLocks noChangeArrowheads="1"/>
          </xdr:cNvSpPr>
        </xdr:nvSpPr>
        <xdr:spPr>
          <a:xfrm>
            <a:off x="93" y="350"/>
            <a:ext cx="445" cy="2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0                          1                 2   ............................................ 10 </a:t>
            </a:r>
          </a:p>
        </xdr:txBody>
      </xdr:sp>
      <xdr:sp>
        <xdr:nvSpPr>
          <xdr:cNvPr id="7" name="TextBox 7"/>
          <xdr:cNvSpPr txBox="1">
            <a:spLocks noChangeArrowheads="1"/>
          </xdr:cNvSpPr>
        </xdr:nvSpPr>
        <xdr:spPr>
          <a:xfrm>
            <a:off x="90" y="408"/>
            <a:ext cx="107"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S/.10 millones</a:t>
            </a:r>
          </a:p>
        </xdr:txBody>
      </xdr:sp>
      <xdr:sp>
        <xdr:nvSpPr>
          <xdr:cNvPr id="8" name="Line 8"/>
          <xdr:cNvSpPr>
            <a:spLocks/>
          </xdr:cNvSpPr>
        </xdr:nvSpPr>
        <xdr:spPr>
          <a:xfrm flipV="1">
            <a:off x="242" y="280"/>
            <a:ext cx="0" cy="54"/>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flipH="1" flipV="1">
            <a:off x="308" y="280"/>
            <a:ext cx="0" cy="56"/>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TextBox 10"/>
          <xdr:cNvSpPr txBox="1">
            <a:spLocks noChangeArrowheads="1"/>
          </xdr:cNvSpPr>
        </xdr:nvSpPr>
        <xdr:spPr>
          <a:xfrm>
            <a:off x="204" y="259"/>
            <a:ext cx="87" cy="22"/>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S/.2,549,000.00</a:t>
            </a:r>
          </a:p>
        </xdr:txBody>
      </xdr:sp>
    </xdr:grpSp>
    <xdr:clientData/>
  </xdr:twoCellAnchor>
  <xdr:twoCellAnchor>
    <xdr:from>
      <xdr:col>1</xdr:col>
      <xdr:colOff>9525</xdr:colOff>
      <xdr:row>50</xdr:row>
      <xdr:rowOff>57150</xdr:rowOff>
    </xdr:from>
    <xdr:to>
      <xdr:col>4</xdr:col>
      <xdr:colOff>114300</xdr:colOff>
      <xdr:row>56</xdr:row>
      <xdr:rowOff>66675</xdr:rowOff>
    </xdr:to>
    <xdr:sp>
      <xdr:nvSpPr>
        <xdr:cNvPr id="11" name="TextBox 11"/>
        <xdr:cNvSpPr txBox="1">
          <a:spLocks noChangeArrowheads="1"/>
        </xdr:cNvSpPr>
      </xdr:nvSpPr>
      <xdr:spPr>
        <a:xfrm>
          <a:off x="971550" y="8153400"/>
          <a:ext cx="2676525" cy="981075"/>
        </a:xfrm>
        <a:prstGeom prst="rect">
          <a:avLst/>
        </a:prstGeom>
        <a:solidFill>
          <a:srgbClr val="FFCC99"/>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 observa que la TIR es mayor en el proyecto, pero la TIRM es mayor cuando se efectúa el depósito en la institución financiera. Luego más rentable es depositar en la institución antes mencionada</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66675</xdr:rowOff>
    </xdr:from>
    <xdr:to>
      <xdr:col>4</xdr:col>
      <xdr:colOff>9525</xdr:colOff>
      <xdr:row>10</xdr:row>
      <xdr:rowOff>85725</xdr:rowOff>
    </xdr:to>
    <xdr:sp>
      <xdr:nvSpPr>
        <xdr:cNvPr id="1" name="TextBox 16"/>
        <xdr:cNvSpPr txBox="1">
          <a:spLocks noChangeArrowheads="1"/>
        </xdr:cNvSpPr>
      </xdr:nvSpPr>
      <xdr:spPr>
        <a:xfrm>
          <a:off x="933450" y="552450"/>
          <a:ext cx="2628900" cy="11525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Un proyecto que se invierte hoy S/. 15 millones y que generará unos ingresos netos de S/. 10 millones dentro de un año; S/. 16 millones dentro de dos años y S/. 10,905,625 dentro de tres años. Determinar la TIR y la TRV si el costo de oportunidad del mercado es del 33% anual.</a:t>
          </a:r>
        </a:p>
      </xdr:txBody>
    </xdr:sp>
    <xdr:clientData/>
  </xdr:twoCellAnchor>
  <xdr:twoCellAnchor>
    <xdr:from>
      <xdr:col>0</xdr:col>
      <xdr:colOff>923925</xdr:colOff>
      <xdr:row>14</xdr:row>
      <xdr:rowOff>104775</xdr:rowOff>
    </xdr:from>
    <xdr:to>
      <xdr:col>5</xdr:col>
      <xdr:colOff>390525</xdr:colOff>
      <xdr:row>14</xdr:row>
      <xdr:rowOff>104775</xdr:rowOff>
    </xdr:to>
    <xdr:sp>
      <xdr:nvSpPr>
        <xdr:cNvPr id="2" name="Line 17"/>
        <xdr:cNvSpPr>
          <a:spLocks/>
        </xdr:cNvSpPr>
      </xdr:nvSpPr>
      <xdr:spPr>
        <a:xfrm>
          <a:off x="923925" y="2371725"/>
          <a:ext cx="3781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xdr:row>
      <xdr:rowOff>95250</xdr:rowOff>
    </xdr:from>
    <xdr:to>
      <xdr:col>1</xdr:col>
      <xdr:colOff>0</xdr:colOff>
      <xdr:row>18</xdr:row>
      <xdr:rowOff>9525</xdr:rowOff>
    </xdr:to>
    <xdr:sp>
      <xdr:nvSpPr>
        <xdr:cNvPr id="3" name="Line 18"/>
        <xdr:cNvSpPr>
          <a:spLocks/>
        </xdr:cNvSpPr>
      </xdr:nvSpPr>
      <xdr:spPr>
        <a:xfrm>
          <a:off x="923925" y="2362200"/>
          <a:ext cx="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10</xdr:row>
      <xdr:rowOff>152400</xdr:rowOff>
    </xdr:from>
    <xdr:to>
      <xdr:col>5</xdr:col>
      <xdr:colOff>390525</xdr:colOff>
      <xdr:row>14</xdr:row>
      <xdr:rowOff>114300</xdr:rowOff>
    </xdr:to>
    <xdr:sp>
      <xdr:nvSpPr>
        <xdr:cNvPr id="4" name="Line 19"/>
        <xdr:cNvSpPr>
          <a:spLocks/>
        </xdr:cNvSpPr>
      </xdr:nvSpPr>
      <xdr:spPr>
        <a:xfrm flipV="1">
          <a:off x="4705350" y="1771650"/>
          <a:ext cx="0" cy="6096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15</xdr:row>
      <xdr:rowOff>95250</xdr:rowOff>
    </xdr:from>
    <xdr:to>
      <xdr:col>5</xdr:col>
      <xdr:colOff>685800</xdr:colOff>
      <xdr:row>16</xdr:row>
      <xdr:rowOff>123825</xdr:rowOff>
    </xdr:to>
    <xdr:sp>
      <xdr:nvSpPr>
        <xdr:cNvPr id="5" name="TextBox 20"/>
        <xdr:cNvSpPr txBox="1">
          <a:spLocks noChangeArrowheads="1"/>
        </xdr:cNvSpPr>
      </xdr:nvSpPr>
      <xdr:spPr>
        <a:xfrm>
          <a:off x="762000" y="2524125"/>
          <a:ext cx="4238625"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0                          1                               2                         3 </a:t>
          </a:r>
        </a:p>
      </xdr:txBody>
    </xdr:sp>
    <xdr:clientData/>
  </xdr:twoCellAnchor>
  <xdr:twoCellAnchor>
    <xdr:from>
      <xdr:col>0</xdr:col>
      <xdr:colOff>733425</xdr:colOff>
      <xdr:row>19</xdr:row>
      <xdr:rowOff>0</xdr:rowOff>
    </xdr:from>
    <xdr:to>
      <xdr:col>1</xdr:col>
      <xdr:colOff>742950</xdr:colOff>
      <xdr:row>20</xdr:row>
      <xdr:rowOff>47625</xdr:rowOff>
    </xdr:to>
    <xdr:sp>
      <xdr:nvSpPr>
        <xdr:cNvPr id="6" name="TextBox 21"/>
        <xdr:cNvSpPr txBox="1">
          <a:spLocks noChangeArrowheads="1"/>
        </xdr:cNvSpPr>
      </xdr:nvSpPr>
      <xdr:spPr>
        <a:xfrm>
          <a:off x="733425" y="3076575"/>
          <a:ext cx="933450" cy="209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S/.15 millones</a:t>
          </a:r>
        </a:p>
      </xdr:txBody>
    </xdr:sp>
    <xdr:clientData/>
  </xdr:twoCellAnchor>
  <xdr:twoCellAnchor>
    <xdr:from>
      <xdr:col>5</xdr:col>
      <xdr:colOff>104775</xdr:colOff>
      <xdr:row>9</xdr:row>
      <xdr:rowOff>28575</xdr:rowOff>
    </xdr:from>
    <xdr:to>
      <xdr:col>6</xdr:col>
      <xdr:colOff>285750</xdr:colOff>
      <xdr:row>10</xdr:row>
      <xdr:rowOff>76200</xdr:rowOff>
    </xdr:to>
    <xdr:sp>
      <xdr:nvSpPr>
        <xdr:cNvPr id="7" name="TextBox 22"/>
        <xdr:cNvSpPr txBox="1">
          <a:spLocks noChangeArrowheads="1"/>
        </xdr:cNvSpPr>
      </xdr:nvSpPr>
      <xdr:spPr>
        <a:xfrm>
          <a:off x="4419600" y="1485900"/>
          <a:ext cx="942975" cy="209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S/.10,905,625</a:t>
          </a:r>
        </a:p>
      </xdr:txBody>
    </xdr:sp>
    <xdr:clientData/>
  </xdr:twoCellAnchor>
  <xdr:twoCellAnchor>
    <xdr:from>
      <xdr:col>0</xdr:col>
      <xdr:colOff>914400</xdr:colOff>
      <xdr:row>27</xdr:row>
      <xdr:rowOff>85725</xdr:rowOff>
    </xdr:from>
    <xdr:to>
      <xdr:col>2</xdr:col>
      <xdr:colOff>790575</xdr:colOff>
      <xdr:row>30</xdr:row>
      <xdr:rowOff>9525</xdr:rowOff>
    </xdr:to>
    <xdr:sp>
      <xdr:nvSpPr>
        <xdr:cNvPr id="8" name="TextBox 23"/>
        <xdr:cNvSpPr txBox="1">
          <a:spLocks noChangeArrowheads="1"/>
        </xdr:cNvSpPr>
      </xdr:nvSpPr>
      <xdr:spPr>
        <a:xfrm>
          <a:off x="914400" y="4457700"/>
          <a:ext cx="1647825" cy="4095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 TIRM es menor que la TIR
</a:t>
          </a:r>
        </a:p>
      </xdr:txBody>
    </xdr:sp>
    <xdr:clientData/>
  </xdr:twoCellAnchor>
  <xdr:twoCellAnchor>
    <xdr:from>
      <xdr:col>2</xdr:col>
      <xdr:colOff>276225</xdr:colOff>
      <xdr:row>11</xdr:row>
      <xdr:rowOff>114300</xdr:rowOff>
    </xdr:from>
    <xdr:to>
      <xdr:col>2</xdr:col>
      <xdr:colOff>276225</xdr:colOff>
      <xdr:row>14</xdr:row>
      <xdr:rowOff>104775</xdr:rowOff>
    </xdr:to>
    <xdr:sp>
      <xdr:nvSpPr>
        <xdr:cNvPr id="9" name="Line 24"/>
        <xdr:cNvSpPr>
          <a:spLocks/>
        </xdr:cNvSpPr>
      </xdr:nvSpPr>
      <xdr:spPr>
        <a:xfrm flipV="1">
          <a:off x="2047875" y="1895475"/>
          <a:ext cx="0" cy="47625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10</xdr:row>
      <xdr:rowOff>28575</xdr:rowOff>
    </xdr:from>
    <xdr:to>
      <xdr:col>4</xdr:col>
      <xdr:colOff>180975</xdr:colOff>
      <xdr:row>14</xdr:row>
      <xdr:rowOff>76200</xdr:rowOff>
    </xdr:to>
    <xdr:sp>
      <xdr:nvSpPr>
        <xdr:cNvPr id="10" name="Line 25"/>
        <xdr:cNvSpPr>
          <a:spLocks/>
        </xdr:cNvSpPr>
      </xdr:nvSpPr>
      <xdr:spPr>
        <a:xfrm flipV="1">
          <a:off x="3733800" y="1647825"/>
          <a:ext cx="0" cy="6953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104775</xdr:colOff>
      <xdr:row>12</xdr:row>
      <xdr:rowOff>28575</xdr:rowOff>
    </xdr:from>
    <xdr:to>
      <xdr:col>4</xdr:col>
      <xdr:colOff>285750</xdr:colOff>
      <xdr:row>13</xdr:row>
      <xdr:rowOff>76200</xdr:rowOff>
    </xdr:to>
    <xdr:sp>
      <xdr:nvSpPr>
        <xdr:cNvPr id="11" name="TextBox 26"/>
        <xdr:cNvSpPr txBox="1">
          <a:spLocks noChangeArrowheads="1"/>
        </xdr:cNvSpPr>
      </xdr:nvSpPr>
      <xdr:spPr>
        <a:xfrm>
          <a:off x="2895600" y="1971675"/>
          <a:ext cx="942975" cy="209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S/.16,000,000</a:t>
          </a:r>
        </a:p>
      </xdr:txBody>
    </xdr:sp>
    <xdr:clientData/>
  </xdr:twoCellAnchor>
  <xdr:twoCellAnchor>
    <xdr:from>
      <xdr:col>1</xdr:col>
      <xdr:colOff>104775</xdr:colOff>
      <xdr:row>12</xdr:row>
      <xdr:rowOff>28575</xdr:rowOff>
    </xdr:from>
    <xdr:to>
      <xdr:col>2</xdr:col>
      <xdr:colOff>200025</xdr:colOff>
      <xdr:row>13</xdr:row>
      <xdr:rowOff>76200</xdr:rowOff>
    </xdr:to>
    <xdr:sp>
      <xdr:nvSpPr>
        <xdr:cNvPr id="12" name="TextBox 27"/>
        <xdr:cNvSpPr txBox="1">
          <a:spLocks noChangeArrowheads="1"/>
        </xdr:cNvSpPr>
      </xdr:nvSpPr>
      <xdr:spPr>
        <a:xfrm>
          <a:off x="1028700" y="1971675"/>
          <a:ext cx="942975" cy="209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S/.10,000,000</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66675</xdr:rowOff>
    </xdr:from>
    <xdr:to>
      <xdr:col>4</xdr:col>
      <xdr:colOff>9525</xdr:colOff>
      <xdr:row>10</xdr:row>
      <xdr:rowOff>85725</xdr:rowOff>
    </xdr:to>
    <xdr:sp>
      <xdr:nvSpPr>
        <xdr:cNvPr id="1" name="TextBox 2"/>
        <xdr:cNvSpPr txBox="1">
          <a:spLocks noChangeArrowheads="1"/>
        </xdr:cNvSpPr>
      </xdr:nvSpPr>
      <xdr:spPr>
        <a:xfrm>
          <a:off x="942975" y="552450"/>
          <a:ext cx="2581275" cy="11525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Se invierten hoy S/. 15 millones en un proyecto que generará un ingreso de S/.36,905,625 al cabo de 3 años. Hallar la Tasa Interna de Retorno y la Tasa Interna de Retorno Modificada. (Para esta última tasa, asuma la TIR hallada).</a:t>
          </a:r>
        </a:p>
      </xdr:txBody>
    </xdr:sp>
    <xdr:clientData/>
  </xdr:twoCellAnchor>
  <xdr:twoCellAnchor>
    <xdr:from>
      <xdr:col>0</xdr:col>
      <xdr:colOff>923925</xdr:colOff>
      <xdr:row>14</xdr:row>
      <xdr:rowOff>104775</xdr:rowOff>
    </xdr:from>
    <xdr:to>
      <xdr:col>5</xdr:col>
      <xdr:colOff>390525</xdr:colOff>
      <xdr:row>14</xdr:row>
      <xdr:rowOff>104775</xdr:rowOff>
    </xdr:to>
    <xdr:sp>
      <xdr:nvSpPr>
        <xdr:cNvPr id="2" name="Line 3"/>
        <xdr:cNvSpPr>
          <a:spLocks/>
        </xdr:cNvSpPr>
      </xdr:nvSpPr>
      <xdr:spPr>
        <a:xfrm>
          <a:off x="923925" y="2371725"/>
          <a:ext cx="3743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14</xdr:row>
      <xdr:rowOff>95250</xdr:rowOff>
    </xdr:from>
    <xdr:to>
      <xdr:col>1</xdr:col>
      <xdr:colOff>0</xdr:colOff>
      <xdr:row>18</xdr:row>
      <xdr:rowOff>9525</xdr:rowOff>
    </xdr:to>
    <xdr:sp>
      <xdr:nvSpPr>
        <xdr:cNvPr id="3" name="Line 4"/>
        <xdr:cNvSpPr>
          <a:spLocks/>
        </xdr:cNvSpPr>
      </xdr:nvSpPr>
      <xdr:spPr>
        <a:xfrm>
          <a:off x="933450" y="2362200"/>
          <a:ext cx="0" cy="561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390525</xdr:colOff>
      <xdr:row>10</xdr:row>
      <xdr:rowOff>152400</xdr:rowOff>
    </xdr:from>
    <xdr:to>
      <xdr:col>5</xdr:col>
      <xdr:colOff>390525</xdr:colOff>
      <xdr:row>14</xdr:row>
      <xdr:rowOff>114300</xdr:rowOff>
    </xdr:to>
    <xdr:sp>
      <xdr:nvSpPr>
        <xdr:cNvPr id="4" name="Line 5"/>
        <xdr:cNvSpPr>
          <a:spLocks/>
        </xdr:cNvSpPr>
      </xdr:nvSpPr>
      <xdr:spPr>
        <a:xfrm flipV="1">
          <a:off x="4667250" y="1771650"/>
          <a:ext cx="0" cy="609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762000</xdr:colOff>
      <xdr:row>15</xdr:row>
      <xdr:rowOff>95250</xdr:rowOff>
    </xdr:from>
    <xdr:to>
      <xdr:col>5</xdr:col>
      <xdr:colOff>685800</xdr:colOff>
      <xdr:row>16</xdr:row>
      <xdr:rowOff>123825</xdr:rowOff>
    </xdr:to>
    <xdr:sp>
      <xdr:nvSpPr>
        <xdr:cNvPr id="5" name="TextBox 6"/>
        <xdr:cNvSpPr txBox="1">
          <a:spLocks noChangeArrowheads="1"/>
        </xdr:cNvSpPr>
      </xdr:nvSpPr>
      <xdr:spPr>
        <a:xfrm>
          <a:off x="762000" y="2524125"/>
          <a:ext cx="4200525" cy="19050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0                          1                               2                         3 </a:t>
          </a:r>
        </a:p>
      </xdr:txBody>
    </xdr:sp>
    <xdr:clientData/>
  </xdr:twoCellAnchor>
  <xdr:twoCellAnchor>
    <xdr:from>
      <xdr:col>0</xdr:col>
      <xdr:colOff>733425</xdr:colOff>
      <xdr:row>19</xdr:row>
      <xdr:rowOff>0</xdr:rowOff>
    </xdr:from>
    <xdr:to>
      <xdr:col>1</xdr:col>
      <xdr:colOff>742950</xdr:colOff>
      <xdr:row>20</xdr:row>
      <xdr:rowOff>47625</xdr:rowOff>
    </xdr:to>
    <xdr:sp>
      <xdr:nvSpPr>
        <xdr:cNvPr id="6" name="TextBox 7"/>
        <xdr:cNvSpPr txBox="1">
          <a:spLocks noChangeArrowheads="1"/>
        </xdr:cNvSpPr>
      </xdr:nvSpPr>
      <xdr:spPr>
        <a:xfrm>
          <a:off x="733425" y="3076575"/>
          <a:ext cx="942975" cy="209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S/.15 millones</a:t>
          </a:r>
        </a:p>
      </xdr:txBody>
    </xdr:sp>
    <xdr:clientData/>
  </xdr:twoCellAnchor>
  <xdr:twoCellAnchor>
    <xdr:from>
      <xdr:col>5</xdr:col>
      <xdr:colOff>104775</xdr:colOff>
      <xdr:row>9</xdr:row>
      <xdr:rowOff>28575</xdr:rowOff>
    </xdr:from>
    <xdr:to>
      <xdr:col>6</xdr:col>
      <xdr:colOff>285750</xdr:colOff>
      <xdr:row>10</xdr:row>
      <xdr:rowOff>76200</xdr:rowOff>
    </xdr:to>
    <xdr:sp>
      <xdr:nvSpPr>
        <xdr:cNvPr id="7" name="TextBox 8"/>
        <xdr:cNvSpPr txBox="1">
          <a:spLocks noChangeArrowheads="1"/>
        </xdr:cNvSpPr>
      </xdr:nvSpPr>
      <xdr:spPr>
        <a:xfrm>
          <a:off x="4381500" y="1485900"/>
          <a:ext cx="962025" cy="2095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800" b="0" i="0" u="none" baseline="0">
              <a:latin typeface="Arial"/>
              <a:ea typeface="Arial"/>
              <a:cs typeface="Arial"/>
            </a:rPr>
            <a:t>S/.36,905,625</a:t>
          </a:r>
        </a:p>
      </xdr:txBody>
    </xdr:sp>
    <xdr:clientData/>
  </xdr:twoCellAnchor>
  <xdr:twoCellAnchor>
    <xdr:from>
      <xdr:col>0</xdr:col>
      <xdr:colOff>914400</xdr:colOff>
      <xdr:row>27</xdr:row>
      <xdr:rowOff>85725</xdr:rowOff>
    </xdr:from>
    <xdr:to>
      <xdr:col>2</xdr:col>
      <xdr:colOff>790575</xdr:colOff>
      <xdr:row>30</xdr:row>
      <xdr:rowOff>9525</xdr:rowOff>
    </xdr:to>
    <xdr:sp>
      <xdr:nvSpPr>
        <xdr:cNvPr id="8" name="TextBox 9"/>
        <xdr:cNvSpPr txBox="1">
          <a:spLocks noChangeArrowheads="1"/>
        </xdr:cNvSpPr>
      </xdr:nvSpPr>
      <xdr:spPr>
        <a:xfrm>
          <a:off x="914400" y="4457700"/>
          <a:ext cx="1685925" cy="40957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La TIR y la TIRM son equivalentes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542925</xdr:colOff>
      <xdr:row>2</xdr:row>
      <xdr:rowOff>85725</xdr:rowOff>
    </xdr:from>
    <xdr:to>
      <xdr:col>6</xdr:col>
      <xdr:colOff>428625</xdr:colOff>
      <xdr:row>7</xdr:row>
      <xdr:rowOff>123825</xdr:rowOff>
    </xdr:to>
    <xdr:sp>
      <xdr:nvSpPr>
        <xdr:cNvPr id="1" name="TextBox 1"/>
        <xdr:cNvSpPr txBox="1">
          <a:spLocks noChangeArrowheads="1"/>
        </xdr:cNvSpPr>
      </xdr:nvSpPr>
      <xdr:spPr>
        <a:xfrm>
          <a:off x="2200275" y="409575"/>
          <a:ext cx="2933700" cy="847725"/>
        </a:xfrm>
        <a:prstGeom prst="rect">
          <a:avLst/>
        </a:prstGeom>
        <a:solidFill>
          <a:srgbClr val="CC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Financiar $2 millones a 3 años con cuotas mensuales que aumenten en un porcentaje constante sabiendo que la primera cuota dentro de un mes será de $50,000.00 y la tasa de interés del 2.5% mensual.</a:t>
          </a:r>
        </a:p>
      </xdr:txBody>
    </xdr:sp>
    <xdr:clientData/>
  </xdr:twoCellAnchor>
  <xdr:twoCellAnchor>
    <xdr:from>
      <xdr:col>5</xdr:col>
      <xdr:colOff>47625</xdr:colOff>
      <xdr:row>31</xdr:row>
      <xdr:rowOff>85725</xdr:rowOff>
    </xdr:from>
    <xdr:to>
      <xdr:col>6</xdr:col>
      <xdr:colOff>161925</xdr:colOff>
      <xdr:row>31</xdr:row>
      <xdr:rowOff>85725</xdr:rowOff>
    </xdr:to>
    <xdr:sp>
      <xdr:nvSpPr>
        <xdr:cNvPr id="2" name="Line 13"/>
        <xdr:cNvSpPr>
          <a:spLocks/>
        </xdr:cNvSpPr>
      </xdr:nvSpPr>
      <xdr:spPr>
        <a:xfrm flipH="1">
          <a:off x="3990975" y="5105400"/>
          <a:ext cx="87630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352425</xdr:colOff>
      <xdr:row>21</xdr:row>
      <xdr:rowOff>142875</xdr:rowOff>
    </xdr:from>
    <xdr:to>
      <xdr:col>6</xdr:col>
      <xdr:colOff>752475</xdr:colOff>
      <xdr:row>21</xdr:row>
      <xdr:rowOff>152400</xdr:rowOff>
    </xdr:to>
    <xdr:sp>
      <xdr:nvSpPr>
        <xdr:cNvPr id="3" name="Line 3"/>
        <xdr:cNvSpPr>
          <a:spLocks/>
        </xdr:cNvSpPr>
      </xdr:nvSpPr>
      <xdr:spPr>
        <a:xfrm flipV="1">
          <a:off x="1114425" y="3543300"/>
          <a:ext cx="43434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19</xdr:row>
      <xdr:rowOff>114300</xdr:rowOff>
    </xdr:from>
    <xdr:to>
      <xdr:col>1</xdr:col>
      <xdr:colOff>371475</xdr:colOff>
      <xdr:row>21</xdr:row>
      <xdr:rowOff>142875</xdr:rowOff>
    </xdr:to>
    <xdr:sp>
      <xdr:nvSpPr>
        <xdr:cNvPr id="4" name="Line 4"/>
        <xdr:cNvSpPr>
          <a:spLocks/>
        </xdr:cNvSpPr>
      </xdr:nvSpPr>
      <xdr:spPr>
        <a:xfrm flipV="1">
          <a:off x="1133475" y="3190875"/>
          <a:ext cx="0" cy="352425"/>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171450</xdr:colOff>
      <xdr:row>22</xdr:row>
      <xdr:rowOff>9525</xdr:rowOff>
    </xdr:from>
    <xdr:to>
      <xdr:col>2</xdr:col>
      <xdr:colOff>180975</xdr:colOff>
      <xdr:row>23</xdr:row>
      <xdr:rowOff>66675</xdr:rowOff>
    </xdr:to>
    <xdr:sp>
      <xdr:nvSpPr>
        <xdr:cNvPr id="5" name="Line 5"/>
        <xdr:cNvSpPr>
          <a:spLocks/>
        </xdr:cNvSpPr>
      </xdr:nvSpPr>
      <xdr:spPr>
        <a:xfrm>
          <a:off x="1828800" y="3571875"/>
          <a:ext cx="9525" cy="219075"/>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552450</xdr:colOff>
      <xdr:row>22</xdr:row>
      <xdr:rowOff>0</xdr:rowOff>
    </xdr:from>
    <xdr:to>
      <xdr:col>2</xdr:col>
      <xdr:colOff>561975</xdr:colOff>
      <xdr:row>23</xdr:row>
      <xdr:rowOff>66675</xdr:rowOff>
    </xdr:to>
    <xdr:sp>
      <xdr:nvSpPr>
        <xdr:cNvPr id="6" name="Line 7"/>
        <xdr:cNvSpPr>
          <a:spLocks/>
        </xdr:cNvSpPr>
      </xdr:nvSpPr>
      <xdr:spPr>
        <a:xfrm>
          <a:off x="2209800" y="3562350"/>
          <a:ext cx="9525" cy="228600"/>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219075</xdr:colOff>
      <xdr:row>22</xdr:row>
      <xdr:rowOff>19050</xdr:rowOff>
    </xdr:from>
    <xdr:to>
      <xdr:col>3</xdr:col>
      <xdr:colOff>219075</xdr:colOff>
      <xdr:row>23</xdr:row>
      <xdr:rowOff>95250</xdr:rowOff>
    </xdr:to>
    <xdr:sp>
      <xdr:nvSpPr>
        <xdr:cNvPr id="7" name="Line 8"/>
        <xdr:cNvSpPr>
          <a:spLocks/>
        </xdr:cNvSpPr>
      </xdr:nvSpPr>
      <xdr:spPr>
        <a:xfrm>
          <a:off x="2638425" y="3581400"/>
          <a:ext cx="0" cy="238125"/>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733425</xdr:colOff>
      <xdr:row>21</xdr:row>
      <xdr:rowOff>142875</xdr:rowOff>
    </xdr:from>
    <xdr:to>
      <xdr:col>6</xdr:col>
      <xdr:colOff>752475</xdr:colOff>
      <xdr:row>27</xdr:row>
      <xdr:rowOff>0</xdr:rowOff>
    </xdr:to>
    <xdr:sp>
      <xdr:nvSpPr>
        <xdr:cNvPr id="8" name="Line 9"/>
        <xdr:cNvSpPr>
          <a:spLocks/>
        </xdr:cNvSpPr>
      </xdr:nvSpPr>
      <xdr:spPr>
        <a:xfrm flipH="1">
          <a:off x="5438775" y="3543300"/>
          <a:ext cx="19050" cy="828675"/>
        </a:xfrm>
        <a:prstGeom prst="line">
          <a:avLst/>
        </a:prstGeom>
        <a:noFill/>
        <a:ln w="9525" cmpd="sng">
          <a:solidFill>
            <a:srgbClr val="339966"/>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390525</xdr:colOff>
      <xdr:row>20</xdr:row>
      <xdr:rowOff>123825</xdr:rowOff>
    </xdr:from>
    <xdr:to>
      <xdr:col>7</xdr:col>
      <xdr:colOff>352425</xdr:colOff>
      <xdr:row>22</xdr:row>
      <xdr:rowOff>38100</xdr:rowOff>
    </xdr:to>
    <xdr:sp>
      <xdr:nvSpPr>
        <xdr:cNvPr id="9" name="TextBox 10"/>
        <xdr:cNvSpPr txBox="1">
          <a:spLocks noChangeArrowheads="1"/>
        </xdr:cNvSpPr>
      </xdr:nvSpPr>
      <xdr:spPr>
        <a:xfrm>
          <a:off x="1152525" y="3362325"/>
          <a:ext cx="4667250" cy="2381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0            1        2       3 .........................................................................36</a:t>
          </a:r>
        </a:p>
      </xdr:txBody>
    </xdr:sp>
    <xdr:clientData/>
  </xdr:twoCellAnchor>
  <xdr:twoCellAnchor>
    <xdr:from>
      <xdr:col>1</xdr:col>
      <xdr:colOff>685800</xdr:colOff>
      <xdr:row>23</xdr:row>
      <xdr:rowOff>85725</xdr:rowOff>
    </xdr:from>
    <xdr:to>
      <xdr:col>3</xdr:col>
      <xdr:colOff>733425</xdr:colOff>
      <xdr:row>28</xdr:row>
      <xdr:rowOff>9525</xdr:rowOff>
    </xdr:to>
    <xdr:sp>
      <xdr:nvSpPr>
        <xdr:cNvPr id="10" name="TextBox 11"/>
        <xdr:cNvSpPr txBox="1">
          <a:spLocks noChangeArrowheads="1"/>
        </xdr:cNvSpPr>
      </xdr:nvSpPr>
      <xdr:spPr>
        <a:xfrm>
          <a:off x="1447800" y="3810000"/>
          <a:ext cx="1704975" cy="7334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         A
                 A*(1+k)^1
                                  A *(1+k)^2</a:t>
          </a:r>
        </a:p>
      </xdr:txBody>
    </xdr:sp>
    <xdr:clientData/>
  </xdr:twoCellAnchor>
  <xdr:twoCellAnchor>
    <xdr:from>
      <xdr:col>0</xdr:col>
      <xdr:colOff>571500</xdr:colOff>
      <xdr:row>19</xdr:row>
      <xdr:rowOff>28575</xdr:rowOff>
    </xdr:from>
    <xdr:to>
      <xdr:col>1</xdr:col>
      <xdr:colOff>676275</xdr:colOff>
      <xdr:row>20</xdr:row>
      <xdr:rowOff>152400</xdr:rowOff>
    </xdr:to>
    <xdr:sp>
      <xdr:nvSpPr>
        <xdr:cNvPr id="11" name="TextBox 12"/>
        <xdr:cNvSpPr txBox="1">
          <a:spLocks noChangeArrowheads="1"/>
        </xdr:cNvSpPr>
      </xdr:nvSpPr>
      <xdr:spPr>
        <a:xfrm>
          <a:off x="571500" y="3105150"/>
          <a:ext cx="866775" cy="2857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2,000,000.00</a:t>
          </a:r>
        </a:p>
      </xdr:txBody>
    </xdr:sp>
    <xdr:clientData/>
  </xdr:twoCellAnchor>
  <xdr:twoCellAnchor>
    <xdr:from>
      <xdr:col>2</xdr:col>
      <xdr:colOff>180975</xdr:colOff>
      <xdr:row>23</xdr:row>
      <xdr:rowOff>66675</xdr:rowOff>
    </xdr:from>
    <xdr:to>
      <xdr:col>6</xdr:col>
      <xdr:colOff>714375</xdr:colOff>
      <xdr:row>28</xdr:row>
      <xdr:rowOff>95250</xdr:rowOff>
    </xdr:to>
    <xdr:sp>
      <xdr:nvSpPr>
        <xdr:cNvPr id="12" name="Arc 15"/>
        <xdr:cNvSpPr>
          <a:spLocks/>
        </xdr:cNvSpPr>
      </xdr:nvSpPr>
      <xdr:spPr>
        <a:xfrm>
          <a:off x="1838325" y="3790950"/>
          <a:ext cx="3581400" cy="838200"/>
        </a:xfrm>
        <a:prstGeom prst="arc">
          <a:avLst>
            <a:gd name="adj" fmla="val -5700777"/>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342900</xdr:colOff>
      <xdr:row>27</xdr:row>
      <xdr:rowOff>9525</xdr:rowOff>
    </xdr:from>
    <xdr:to>
      <xdr:col>7</xdr:col>
      <xdr:colOff>466725</xdr:colOff>
      <xdr:row>28</xdr:row>
      <xdr:rowOff>85725</xdr:rowOff>
    </xdr:to>
    <xdr:sp>
      <xdr:nvSpPr>
        <xdr:cNvPr id="13" name="TextBox 16"/>
        <xdr:cNvSpPr txBox="1">
          <a:spLocks noChangeArrowheads="1"/>
        </xdr:cNvSpPr>
      </xdr:nvSpPr>
      <xdr:spPr>
        <a:xfrm>
          <a:off x="5048250" y="4381500"/>
          <a:ext cx="885825" cy="2381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A*(1+k)^ (n-1)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J62"/>
  <sheetViews>
    <sheetView workbookViewId="0" topLeftCell="A44">
      <selection activeCell="A37" sqref="A37"/>
    </sheetView>
  </sheetViews>
  <sheetFormatPr defaultColWidth="11.421875" defaultRowHeight="12.75"/>
  <cols>
    <col min="3" max="3" width="13.57421875" style="0" customWidth="1"/>
    <col min="4" max="4" width="12.7109375" style="0" customWidth="1"/>
    <col min="5" max="5" width="12.28125" style="0" customWidth="1"/>
    <col min="6" max="6" width="12.7109375" style="0" customWidth="1"/>
    <col min="7" max="7" width="17.421875" style="0" customWidth="1"/>
    <col min="8" max="8" width="13.57421875" style="0" customWidth="1"/>
    <col min="9" max="9" width="12.28125" style="0" bestFit="1" customWidth="1"/>
    <col min="11" max="11" width="14.00390625" style="0" customWidth="1"/>
    <col min="12" max="12" width="12.00390625" style="0" customWidth="1"/>
    <col min="13" max="13" width="12.8515625" style="0" customWidth="1"/>
  </cols>
  <sheetData>
    <row r="1" spans="1:7" ht="12.75">
      <c r="A1" s="95" t="s">
        <v>22</v>
      </c>
      <c r="B1" s="96"/>
      <c r="C1" s="96" t="s">
        <v>66</v>
      </c>
      <c r="D1" s="82"/>
      <c r="E1" s="82"/>
      <c r="F1" s="82"/>
      <c r="G1" s="82"/>
    </row>
    <row r="2" spans="3:9" ht="12.75">
      <c r="C2" s="149" t="s">
        <v>105</v>
      </c>
      <c r="I2" s="15"/>
    </row>
    <row r="3" spans="9:10" ht="12.75">
      <c r="I3" s="83" t="s">
        <v>5</v>
      </c>
      <c r="J3" s="82" t="s">
        <v>5</v>
      </c>
    </row>
    <row r="13" ht="12.75">
      <c r="D13" s="97"/>
    </row>
    <row r="14" spans="3:8" ht="12.75">
      <c r="C14" s="25" t="s">
        <v>5</v>
      </c>
      <c r="F14" s="12" t="s">
        <v>20</v>
      </c>
      <c r="G14" s="13"/>
      <c r="H14" s="14"/>
    </row>
    <row r="15" spans="1:8" ht="12.75">
      <c r="A15" s="29" t="s">
        <v>15</v>
      </c>
      <c r="B15" s="63"/>
      <c r="C15" s="40"/>
      <c r="D15" s="30"/>
      <c r="F15" s="11" t="s">
        <v>3</v>
      </c>
      <c r="G15" s="4"/>
      <c r="H15" s="94">
        <v>6.71063112</v>
      </c>
    </row>
    <row r="16" spans="1:8" ht="12.75">
      <c r="A16" s="31" t="s">
        <v>7</v>
      </c>
      <c r="B16" s="52"/>
      <c r="C16" s="35">
        <v>-3500000</v>
      </c>
      <c r="D16" s="61" t="s">
        <v>9</v>
      </c>
      <c r="H16" s="7"/>
    </row>
    <row r="17" spans="1:8" ht="12.75">
      <c r="A17" s="31" t="s">
        <v>8</v>
      </c>
      <c r="B17" s="52"/>
      <c r="C17" s="35">
        <v>-800000</v>
      </c>
      <c r="D17" s="61" t="s">
        <v>10</v>
      </c>
      <c r="F17" t="s">
        <v>1</v>
      </c>
      <c r="H17" s="100">
        <f>(1+H15/100)</f>
        <v>1.0671063112</v>
      </c>
    </row>
    <row r="18" spans="1:4" ht="12.75">
      <c r="A18" s="31" t="s">
        <v>11</v>
      </c>
      <c r="B18" s="52"/>
      <c r="C18" s="35">
        <v>400000</v>
      </c>
      <c r="D18" s="61" t="s">
        <v>12</v>
      </c>
    </row>
    <row r="19" spans="1:10" ht="12.75">
      <c r="A19" s="41" t="s">
        <v>13</v>
      </c>
      <c r="B19" s="43"/>
      <c r="C19" s="42">
        <v>2800000</v>
      </c>
      <c r="D19" s="62" t="s">
        <v>14</v>
      </c>
      <c r="F19" s="29" t="s">
        <v>72</v>
      </c>
      <c r="G19" s="63"/>
      <c r="H19" s="64"/>
      <c r="J19" s="15"/>
    </row>
    <row r="20" spans="5:10" ht="12.75">
      <c r="E20" t="s">
        <v>5</v>
      </c>
      <c r="F20" s="65" t="s">
        <v>71</v>
      </c>
      <c r="G20" s="66"/>
      <c r="H20" s="67"/>
      <c r="J20" s="15"/>
    </row>
    <row r="21" spans="1:8" ht="12.75">
      <c r="A21" s="84" t="s">
        <v>5</v>
      </c>
      <c r="B21" s="84"/>
      <c r="C21" s="80"/>
      <c r="D21" s="76" t="s">
        <v>0</v>
      </c>
      <c r="E21" t="s">
        <v>5</v>
      </c>
      <c r="F21" s="31" t="s">
        <v>5</v>
      </c>
      <c r="G21" s="52"/>
      <c r="H21" s="32"/>
    </row>
    <row r="22" spans="1:8" ht="12.75">
      <c r="A22" s="85" t="s">
        <v>101</v>
      </c>
      <c r="B22" s="85" t="s">
        <v>103</v>
      </c>
      <c r="C22" s="86"/>
      <c r="D22" s="89" t="s">
        <v>2</v>
      </c>
      <c r="F22" s="31" t="s">
        <v>59</v>
      </c>
      <c r="G22" s="52"/>
      <c r="H22" s="98">
        <v>-3500000</v>
      </c>
    </row>
    <row r="23" spans="1:8" ht="13.5" thickBot="1">
      <c r="A23" s="87" t="s">
        <v>102</v>
      </c>
      <c r="B23" s="85" t="s">
        <v>104</v>
      </c>
      <c r="C23" s="87" t="s">
        <v>4</v>
      </c>
      <c r="D23" s="88" t="s">
        <v>4</v>
      </c>
      <c r="F23" s="31"/>
      <c r="G23" s="52"/>
      <c r="H23" s="32"/>
    </row>
    <row r="24" spans="1:8" ht="13.5" thickTop="1">
      <c r="A24" s="1" t="s">
        <v>5</v>
      </c>
      <c r="B24" s="148"/>
      <c r="C24" s="90"/>
      <c r="D24" s="90"/>
      <c r="F24" s="31" t="s">
        <v>67</v>
      </c>
      <c r="G24" s="68" t="s">
        <v>68</v>
      </c>
      <c r="H24" s="98">
        <f>C17/(1+H15/100)</f>
        <v>-749691.0022960793</v>
      </c>
    </row>
    <row r="25" spans="1:8" ht="12.75">
      <c r="A25" s="1">
        <v>1</v>
      </c>
      <c r="B25" s="1">
        <v>2</v>
      </c>
      <c r="C25" s="2">
        <v>400000</v>
      </c>
      <c r="D25" s="3">
        <f aca="true" t="shared" si="0" ref="D25:D36">C25*(1/POWER($H$17,A25+1))</f>
        <v>351272.8743273125</v>
      </c>
      <c r="F25" s="31"/>
      <c r="G25" s="52"/>
      <c r="H25" s="32"/>
    </row>
    <row r="26" spans="1:8" ht="12.75">
      <c r="A26" s="1">
        <v>2</v>
      </c>
      <c r="B26" s="1">
        <v>3</v>
      </c>
      <c r="C26" s="2">
        <v>400000</v>
      </c>
      <c r="D26" s="3">
        <f t="shared" si="0"/>
        <v>329182.6415423345</v>
      </c>
      <c r="F26" s="31" t="s">
        <v>17</v>
      </c>
      <c r="G26" s="52" t="s">
        <v>16</v>
      </c>
      <c r="H26" s="98">
        <f>D37</f>
        <v>3023742.189677491</v>
      </c>
    </row>
    <row r="27" spans="1:8" ht="12.75">
      <c r="A27" s="1">
        <v>3</v>
      </c>
      <c r="B27" s="1">
        <v>4</v>
      </c>
      <c r="C27" s="2">
        <v>400000</v>
      </c>
      <c r="D27" s="3">
        <f t="shared" si="0"/>
        <v>308481.58059542964</v>
      </c>
      <c r="F27" s="31"/>
      <c r="G27" s="52"/>
      <c r="H27" s="32"/>
    </row>
    <row r="28" spans="1:8" ht="12.75">
      <c r="A28" s="1">
        <v>4</v>
      </c>
      <c r="B28" s="1">
        <v>5</v>
      </c>
      <c r="C28" s="2">
        <v>400000</v>
      </c>
      <c r="D28" s="3">
        <f t="shared" si="0"/>
        <v>289082.33168308303</v>
      </c>
      <c r="F28" s="31" t="s">
        <v>60</v>
      </c>
      <c r="G28" s="52"/>
      <c r="H28" s="98">
        <f>C19/POWER((H17),13)</f>
        <v>1203533.2174528053</v>
      </c>
    </row>
    <row r="29" spans="1:8" ht="13.5" thickBot="1">
      <c r="A29" s="1">
        <v>5</v>
      </c>
      <c r="B29" s="1">
        <v>6</v>
      </c>
      <c r="C29" s="2">
        <v>400000</v>
      </c>
      <c r="D29" s="3">
        <f t="shared" si="0"/>
        <v>270903.0287319727</v>
      </c>
      <c r="F29" s="69"/>
      <c r="G29" s="70"/>
      <c r="H29" s="71"/>
    </row>
    <row r="30" spans="1:8" ht="13.5" thickTop="1">
      <c r="A30" s="1">
        <v>6</v>
      </c>
      <c r="B30" s="1">
        <v>7</v>
      </c>
      <c r="C30" s="2">
        <v>400000</v>
      </c>
      <c r="D30" s="3">
        <f t="shared" si="0"/>
        <v>253866.95391889522</v>
      </c>
      <c r="F30" s="101"/>
      <c r="G30" s="102"/>
      <c r="H30" s="103"/>
    </row>
    <row r="31" spans="1:8" ht="12.75">
      <c r="A31" s="1">
        <v>7</v>
      </c>
      <c r="B31" s="1">
        <v>8</v>
      </c>
      <c r="C31" s="2">
        <v>400000</v>
      </c>
      <c r="D31" s="3">
        <f t="shared" si="0"/>
        <v>237902.21391663642</v>
      </c>
      <c r="F31" s="101" t="s">
        <v>21</v>
      </c>
      <c r="G31" s="102"/>
      <c r="H31" s="98">
        <f>SUM(H22:H28)</f>
        <v>-22415.59516578284</v>
      </c>
    </row>
    <row r="32" spans="1:8" ht="12.75">
      <c r="A32" s="1">
        <v>8</v>
      </c>
      <c r="B32" s="1">
        <v>9</v>
      </c>
      <c r="C32" s="2">
        <v>400000</v>
      </c>
      <c r="D32" s="3">
        <f t="shared" si="0"/>
        <v>222941.43649952428</v>
      </c>
      <c r="F32" s="101" t="s">
        <v>18</v>
      </c>
      <c r="G32" s="102"/>
      <c r="H32" s="103"/>
    </row>
    <row r="33" spans="1:8" ht="12.75">
      <c r="A33" s="1">
        <v>9</v>
      </c>
      <c r="B33" s="1">
        <v>10</v>
      </c>
      <c r="C33" s="2">
        <v>400000</v>
      </c>
      <c r="D33" s="3">
        <f t="shared" si="0"/>
        <v>208921.4862283201</v>
      </c>
      <c r="F33" s="101" t="s">
        <v>19</v>
      </c>
      <c r="G33" s="102"/>
      <c r="H33" s="103"/>
    </row>
    <row r="34" spans="1:8" ht="12.75">
      <c r="A34" s="1">
        <v>10</v>
      </c>
      <c r="B34" s="1">
        <v>11</v>
      </c>
      <c r="C34" s="2">
        <v>400000</v>
      </c>
      <c r="D34" s="3">
        <f t="shared" si="0"/>
        <v>195783.1980146198</v>
      </c>
      <c r="F34" s="104"/>
      <c r="G34" s="105"/>
      <c r="H34" s="106"/>
    </row>
    <row r="35" spans="1:4" ht="12.75">
      <c r="A35" s="1">
        <v>11</v>
      </c>
      <c r="B35" s="1">
        <v>12</v>
      </c>
      <c r="C35" s="2">
        <v>400000</v>
      </c>
      <c r="D35" s="3">
        <f t="shared" si="0"/>
        <v>183471.12744039006</v>
      </c>
    </row>
    <row r="36" spans="1:4" ht="12.75">
      <c r="A36" s="5">
        <v>12</v>
      </c>
      <c r="B36" s="5">
        <v>13</v>
      </c>
      <c r="C36" s="6">
        <v>400000</v>
      </c>
      <c r="D36" s="91">
        <f t="shared" si="0"/>
        <v>171933.31677897216</v>
      </c>
    </row>
    <row r="37" spans="1:4" ht="12.75">
      <c r="A37" s="9"/>
      <c r="B37" s="9"/>
      <c r="C37" s="99" t="s">
        <v>6</v>
      </c>
      <c r="D37" s="98">
        <f>SUM(D25:D36)</f>
        <v>3023742.189677491</v>
      </c>
    </row>
    <row r="45" ht="12.75">
      <c r="E45" s="20" t="s">
        <v>106</v>
      </c>
    </row>
    <row r="46" spans="5:7" ht="12.75">
      <c r="E46" s="80" t="s">
        <v>57</v>
      </c>
      <c r="F46" s="76" t="s">
        <v>56</v>
      </c>
      <c r="G46" s="84" t="s">
        <v>61</v>
      </c>
    </row>
    <row r="47" spans="5:7" ht="12.75">
      <c r="E47" s="81" t="s">
        <v>58</v>
      </c>
      <c r="F47" s="77"/>
      <c r="G47" s="92"/>
    </row>
    <row r="48" spans="5:7" ht="12.75">
      <c r="E48" s="73">
        <v>0</v>
      </c>
      <c r="F48" s="93">
        <f>C16</f>
        <v>-3500000</v>
      </c>
      <c r="G48" s="152" t="s">
        <v>62</v>
      </c>
    </row>
    <row r="49" spans="5:7" ht="12.75">
      <c r="E49" s="78">
        <v>1</v>
      </c>
      <c r="F49" s="74">
        <f>C17</f>
        <v>-800000</v>
      </c>
      <c r="G49" s="153" t="s">
        <v>63</v>
      </c>
    </row>
    <row r="50" spans="5:7" ht="12.75">
      <c r="E50" s="78">
        <v>2</v>
      </c>
      <c r="F50" s="74">
        <f aca="true" t="shared" si="1" ref="F50:F60">$C$18</f>
        <v>400000</v>
      </c>
      <c r="G50" s="153" t="s">
        <v>64</v>
      </c>
    </row>
    <row r="51" spans="5:7" ht="12.75">
      <c r="E51" s="78">
        <v>3</v>
      </c>
      <c r="F51" s="74">
        <f t="shared" si="1"/>
        <v>400000</v>
      </c>
      <c r="G51" s="153" t="s">
        <v>64</v>
      </c>
    </row>
    <row r="52" spans="5:7" ht="12.75">
      <c r="E52" s="78">
        <v>4</v>
      </c>
      <c r="F52" s="74">
        <f t="shared" si="1"/>
        <v>400000</v>
      </c>
      <c r="G52" s="153" t="s">
        <v>64</v>
      </c>
    </row>
    <row r="53" spans="5:7" ht="12.75">
      <c r="E53" s="78">
        <v>5</v>
      </c>
      <c r="F53" s="74">
        <f t="shared" si="1"/>
        <v>400000</v>
      </c>
      <c r="G53" s="153" t="s">
        <v>64</v>
      </c>
    </row>
    <row r="54" spans="5:7" ht="12.75">
      <c r="E54" s="78">
        <v>6</v>
      </c>
      <c r="F54" s="74">
        <f t="shared" si="1"/>
        <v>400000</v>
      </c>
      <c r="G54" s="153" t="s">
        <v>64</v>
      </c>
    </row>
    <row r="55" spans="5:7" ht="12.75">
      <c r="E55" s="78">
        <v>7</v>
      </c>
      <c r="F55" s="74">
        <f t="shared" si="1"/>
        <v>400000</v>
      </c>
      <c r="G55" s="153" t="s">
        <v>64</v>
      </c>
    </row>
    <row r="56" spans="5:7" ht="12.75">
      <c r="E56" s="78">
        <v>8</v>
      </c>
      <c r="F56" s="74">
        <f t="shared" si="1"/>
        <v>400000</v>
      </c>
      <c r="G56" s="153" t="s">
        <v>64</v>
      </c>
    </row>
    <row r="57" spans="5:7" ht="12.75">
      <c r="E57" s="78">
        <v>9</v>
      </c>
      <c r="F57" s="74">
        <f t="shared" si="1"/>
        <v>400000</v>
      </c>
      <c r="G57" s="153" t="s">
        <v>64</v>
      </c>
    </row>
    <row r="58" spans="5:7" ht="12.75">
      <c r="E58" s="78">
        <v>10</v>
      </c>
      <c r="F58" s="74">
        <f t="shared" si="1"/>
        <v>400000</v>
      </c>
      <c r="G58" s="153" t="s">
        <v>64</v>
      </c>
    </row>
    <row r="59" spans="5:7" ht="12.75">
      <c r="E59" s="78">
        <v>11</v>
      </c>
      <c r="F59" s="74">
        <f t="shared" si="1"/>
        <v>400000</v>
      </c>
      <c r="G59" s="153" t="s">
        <v>64</v>
      </c>
    </row>
    <row r="60" spans="5:7" ht="12.75">
      <c r="E60" s="78">
        <v>12</v>
      </c>
      <c r="F60" s="74">
        <f t="shared" si="1"/>
        <v>400000</v>
      </c>
      <c r="G60" s="153" t="s">
        <v>64</v>
      </c>
    </row>
    <row r="61" spans="5:7" ht="12.75">
      <c r="E61" s="79">
        <v>13</v>
      </c>
      <c r="F61" s="75">
        <f>C18+C19</f>
        <v>3200000</v>
      </c>
      <c r="G61" s="154" t="s">
        <v>65</v>
      </c>
    </row>
    <row r="62" spans="5:7" ht="12.75">
      <c r="E62" s="107" t="s">
        <v>54</v>
      </c>
      <c r="F62" s="108" t="s">
        <v>55</v>
      </c>
      <c r="G62" s="109">
        <f>IRR(F48:F61)</f>
        <v>0.06643037471901432</v>
      </c>
    </row>
  </sheetData>
  <printOptions/>
  <pageMargins left="0.75" right="0.75" top="1" bottom="1" header="0" footer="0"/>
  <pageSetup horizontalDpi="300" verticalDpi="300" orientation="portrait" scale="90" r:id="rId2"/>
  <drawing r:id="rId1"/>
</worksheet>
</file>

<file path=xl/worksheets/sheet2.xml><?xml version="1.0" encoding="utf-8"?>
<worksheet xmlns="http://schemas.openxmlformats.org/spreadsheetml/2006/main" xmlns:r="http://schemas.openxmlformats.org/officeDocument/2006/relationships">
  <dimension ref="A1:F40"/>
  <sheetViews>
    <sheetView workbookViewId="0" topLeftCell="A23">
      <selection activeCell="B2" sqref="B2:D3"/>
    </sheetView>
  </sheetViews>
  <sheetFormatPr defaultColWidth="11.421875" defaultRowHeight="12.75"/>
  <cols>
    <col min="1" max="1" width="15.28125" style="0" customWidth="1"/>
    <col min="2" max="2" width="11.7109375" style="0" bestFit="1" customWidth="1"/>
    <col min="4" max="4" width="15.00390625" style="0" customWidth="1"/>
  </cols>
  <sheetData>
    <row r="1" spans="1:2" ht="12.75">
      <c r="A1" s="15"/>
      <c r="B1" s="15"/>
    </row>
    <row r="2" spans="1:5" ht="12.75">
      <c r="A2" s="150" t="s">
        <v>70</v>
      </c>
      <c r="B2" s="151" t="s">
        <v>66</v>
      </c>
      <c r="C2" s="82"/>
      <c r="D2" s="82"/>
      <c r="E2" s="82"/>
    </row>
    <row r="3" ht="12.75">
      <c r="B3" s="149" t="s">
        <v>105</v>
      </c>
    </row>
    <row r="6" spans="1:2" ht="12.75">
      <c r="A6" s="45" t="s">
        <v>23</v>
      </c>
      <c r="B6" s="46">
        <v>1500000</v>
      </c>
    </row>
    <row r="7" spans="1:2" ht="12.75">
      <c r="A7" s="47" t="s">
        <v>24</v>
      </c>
      <c r="B7" s="48">
        <v>10000</v>
      </c>
    </row>
    <row r="8" spans="1:2" ht="12.75">
      <c r="A8" s="47" t="s">
        <v>25</v>
      </c>
      <c r="B8" s="48">
        <v>80000</v>
      </c>
    </row>
    <row r="9" spans="1:2" ht="12.75">
      <c r="A9" s="49" t="s">
        <v>26</v>
      </c>
      <c r="B9" s="72">
        <v>0.03</v>
      </c>
    </row>
    <row r="10" spans="1:2" ht="12.75">
      <c r="A10" s="22"/>
      <c r="B10" s="21"/>
    </row>
    <row r="11" spans="1:6" ht="12.75">
      <c r="A11" s="51" t="s">
        <v>27</v>
      </c>
      <c r="B11" s="39"/>
      <c r="C11" s="40"/>
      <c r="D11" s="40"/>
      <c r="E11" s="40"/>
      <c r="F11" s="30"/>
    </row>
    <row r="12" spans="1:6" ht="12.75">
      <c r="A12" s="47"/>
      <c r="B12" s="52"/>
      <c r="C12" s="52"/>
      <c r="D12" s="52"/>
      <c r="E12" s="52"/>
      <c r="F12" s="32"/>
    </row>
    <row r="13" spans="1:6" ht="12.75">
      <c r="A13" s="31"/>
      <c r="B13" s="52"/>
      <c r="C13" s="52"/>
      <c r="D13" s="52"/>
      <c r="E13" s="52"/>
      <c r="F13" s="32"/>
    </row>
    <row r="14" spans="1:6" ht="12.75">
      <c r="A14" s="31" t="s">
        <v>30</v>
      </c>
      <c r="B14" s="52"/>
      <c r="C14" s="52"/>
      <c r="D14" s="52"/>
      <c r="E14" s="52"/>
      <c r="F14" s="32"/>
    </row>
    <row r="15" spans="1:6" ht="12.75">
      <c r="A15" s="31"/>
      <c r="B15" s="52"/>
      <c r="C15" s="52"/>
      <c r="D15" s="52"/>
      <c r="E15" s="52"/>
      <c r="F15" s="32"/>
    </row>
    <row r="16" spans="1:6" ht="12.75">
      <c r="A16" s="31" t="s">
        <v>31</v>
      </c>
      <c r="B16" s="52"/>
      <c r="C16" s="52"/>
      <c r="D16" s="52"/>
      <c r="E16" s="52"/>
      <c r="F16" s="32"/>
    </row>
    <row r="17" spans="1:6" ht="12.75">
      <c r="A17" s="31"/>
      <c r="B17" s="52"/>
      <c r="C17" s="52"/>
      <c r="D17" s="52"/>
      <c r="E17" s="52"/>
      <c r="F17" s="32"/>
    </row>
    <row r="18" spans="1:6" ht="12.75">
      <c r="A18" s="31" t="s">
        <v>28</v>
      </c>
      <c r="B18" s="52"/>
      <c r="C18" s="52"/>
      <c r="D18" s="52"/>
      <c r="E18" s="52"/>
      <c r="F18" s="32"/>
    </row>
    <row r="19" spans="1:6" ht="12.75">
      <c r="A19" s="31"/>
      <c r="B19" s="52"/>
      <c r="C19" s="52"/>
      <c r="D19" s="52"/>
      <c r="E19" s="52"/>
      <c r="F19" s="32"/>
    </row>
    <row r="20" spans="1:6" ht="12.75">
      <c r="A20" s="41" t="s">
        <v>29</v>
      </c>
      <c r="B20" s="43"/>
      <c r="C20" s="43"/>
      <c r="D20" s="43"/>
      <c r="E20" s="43"/>
      <c r="F20" s="44"/>
    </row>
    <row r="30" spans="1:2" ht="12.75">
      <c r="A30" s="29" t="s">
        <v>40</v>
      </c>
      <c r="B30" s="30"/>
    </row>
    <row r="31" spans="1:2" ht="12.75">
      <c r="A31" s="31"/>
      <c r="B31" s="32"/>
    </row>
    <row r="32" spans="1:4" ht="12.75">
      <c r="A32" s="31" t="s">
        <v>32</v>
      </c>
      <c r="B32" s="8">
        <v>1500000</v>
      </c>
      <c r="C32" s="21"/>
      <c r="D32" s="28" t="s">
        <v>41</v>
      </c>
    </row>
    <row r="33" spans="1:5" ht="12.75">
      <c r="A33" s="31" t="s">
        <v>35</v>
      </c>
      <c r="B33" s="8">
        <f>-80000*(1.03^E33-1)/(0.03*1.03^E33)</f>
        <v>-850796.426684859</v>
      </c>
      <c r="C33" s="21"/>
      <c r="D33" s="27" t="s">
        <v>33</v>
      </c>
      <c r="E33" s="26">
        <v>13</v>
      </c>
    </row>
    <row r="34" spans="1:3" ht="12.75">
      <c r="A34" s="31" t="s">
        <v>36</v>
      </c>
      <c r="B34" s="8">
        <f>-(10000/0.03)*((1.03^E33-1)/(0.03*1.03^E33)-(E33/1.03^E33))</f>
        <v>-594195.9712164748</v>
      </c>
      <c r="C34" s="21"/>
    </row>
    <row r="35" spans="1:3" ht="13.5" thickBot="1">
      <c r="A35" s="69"/>
      <c r="B35" s="34"/>
      <c r="C35" s="21"/>
    </row>
    <row r="36" spans="1:5" ht="13.5" thickTop="1">
      <c r="A36" s="53" t="s">
        <v>34</v>
      </c>
      <c r="B36" s="8">
        <f>SUM(B32:B35)</f>
        <v>55007.60209866625</v>
      </c>
      <c r="C36" s="21"/>
      <c r="E36" s="25"/>
    </row>
    <row r="37" spans="2:3" ht="12.75">
      <c r="B37" s="21"/>
      <c r="C37" s="21"/>
    </row>
    <row r="38" spans="1:4" ht="12.75">
      <c r="A38" s="23" t="s">
        <v>37</v>
      </c>
      <c r="B38" s="24"/>
      <c r="C38" s="24"/>
      <c r="D38" s="19"/>
    </row>
    <row r="39" spans="1:4" ht="12.75">
      <c r="A39" s="16" t="s">
        <v>38</v>
      </c>
      <c r="B39" s="10"/>
      <c r="C39" s="10"/>
      <c r="D39" s="17"/>
    </row>
    <row r="40" spans="1:4" ht="12.75">
      <c r="A40" s="11" t="s">
        <v>39</v>
      </c>
      <c r="B40" s="4"/>
      <c r="C40" s="4"/>
      <c r="D40" s="18"/>
    </row>
  </sheetData>
  <printOptions/>
  <pageMargins left="0.75" right="0.75" top="1" bottom="1" header="0" footer="0"/>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H49"/>
  <sheetViews>
    <sheetView tabSelected="1" workbookViewId="0" topLeftCell="A1">
      <selection activeCell="F30" sqref="F30"/>
    </sheetView>
  </sheetViews>
  <sheetFormatPr defaultColWidth="11.421875" defaultRowHeight="12.75"/>
  <cols>
    <col min="1" max="1" width="14.421875" style="0" customWidth="1"/>
    <col min="3" max="3" width="15.7109375" style="0" customWidth="1"/>
    <col min="7" max="7" width="16.28125" style="0" customWidth="1"/>
  </cols>
  <sheetData>
    <row r="1" spans="1:7" ht="12.75">
      <c r="A1" s="97" t="s">
        <v>97</v>
      </c>
      <c r="B1" s="151" t="s">
        <v>66</v>
      </c>
      <c r="C1" s="82"/>
      <c r="D1" s="82"/>
      <c r="E1" s="82"/>
      <c r="G1" s="15"/>
    </row>
    <row r="2" spans="1:7" ht="12.75">
      <c r="A2" s="15"/>
      <c r="B2" s="149" t="s">
        <v>105</v>
      </c>
      <c r="E2" s="15"/>
      <c r="F2" s="15"/>
      <c r="G2" s="15"/>
    </row>
    <row r="3" spans="1:7" ht="12.75">
      <c r="A3" s="15"/>
      <c r="B3" s="15"/>
      <c r="C3" s="15"/>
      <c r="D3" s="15"/>
      <c r="E3" s="15"/>
      <c r="F3" s="15"/>
      <c r="G3" s="15"/>
    </row>
    <row r="4" spans="1:7" ht="12.75">
      <c r="A4" s="15"/>
      <c r="B4" s="15"/>
      <c r="C4" s="15"/>
      <c r="D4" s="15"/>
      <c r="E4" s="15"/>
      <c r="F4" s="15"/>
      <c r="G4" s="15"/>
    </row>
    <row r="5" spans="1:7" ht="12.75">
      <c r="A5" s="15"/>
      <c r="B5" s="15"/>
      <c r="C5" s="15"/>
      <c r="D5" s="15"/>
      <c r="E5" s="15"/>
      <c r="F5" s="15"/>
      <c r="G5" s="15"/>
    </row>
    <row r="6" spans="1:7" ht="12.75">
      <c r="A6" s="15"/>
      <c r="B6" s="15"/>
      <c r="C6" s="15"/>
      <c r="D6" s="15"/>
      <c r="E6" s="15"/>
      <c r="F6" s="15"/>
      <c r="G6" s="15"/>
    </row>
    <row r="7" spans="1:7" ht="12.75">
      <c r="A7" s="15"/>
      <c r="B7" s="15"/>
      <c r="C7" s="15"/>
      <c r="D7" s="15"/>
      <c r="E7" s="15"/>
      <c r="F7" s="15"/>
      <c r="G7" s="15"/>
    </row>
    <row r="8" spans="1:7" ht="12.75">
      <c r="A8" s="15"/>
      <c r="B8" s="15"/>
      <c r="C8" s="15"/>
      <c r="D8" s="110"/>
      <c r="E8" s="15"/>
      <c r="F8" s="15"/>
      <c r="G8" s="15"/>
    </row>
    <row r="14" spans="1:7" ht="12.75">
      <c r="A14" s="15"/>
      <c r="B14" s="15"/>
      <c r="C14" s="15"/>
      <c r="D14" s="15"/>
      <c r="E14" s="15"/>
      <c r="F14" s="15"/>
      <c r="G14" s="15"/>
    </row>
    <row r="15" spans="1:7" ht="12.75">
      <c r="A15" s="15"/>
      <c r="B15" s="15"/>
      <c r="C15" s="15"/>
      <c r="D15" s="111"/>
      <c r="E15" s="15"/>
      <c r="F15" s="15"/>
      <c r="G15" s="15"/>
    </row>
    <row r="16" spans="1:7" ht="12.75">
      <c r="A16" s="15"/>
      <c r="B16" s="15"/>
      <c r="C16" s="15"/>
      <c r="D16" s="15"/>
      <c r="E16" s="15"/>
      <c r="F16" s="15"/>
      <c r="G16" s="15"/>
    </row>
    <row r="17" spans="1:6" ht="12.75">
      <c r="A17" s="15"/>
      <c r="B17" s="15"/>
      <c r="C17" s="15"/>
      <c r="D17" s="111"/>
      <c r="E17" s="15"/>
      <c r="F17" s="15"/>
    </row>
    <row r="18" spans="1:6" ht="12.75">
      <c r="A18" s="15"/>
      <c r="B18" s="15"/>
      <c r="C18" s="15"/>
      <c r="D18" s="15"/>
      <c r="E18" s="15"/>
      <c r="F18" s="15"/>
    </row>
    <row r="19" ht="12.75">
      <c r="F19" s="15"/>
    </row>
    <row r="20" ht="12.75">
      <c r="F20" s="15"/>
    </row>
    <row r="21" ht="12.75">
      <c r="F21" s="15"/>
    </row>
    <row r="25" spans="6:8" ht="12.75">
      <c r="F25" s="134"/>
      <c r="G25" s="135"/>
      <c r="H25" s="136"/>
    </row>
    <row r="26" spans="6:8" ht="12.75">
      <c r="F26" s="134"/>
      <c r="G26" s="134"/>
      <c r="H26" s="137"/>
    </row>
    <row r="27" spans="6:8" ht="12.75">
      <c r="F27" s="134"/>
      <c r="G27" s="134"/>
      <c r="H27" s="136"/>
    </row>
    <row r="29" spans="2:7" ht="12.75">
      <c r="B29" s="100" t="s">
        <v>94</v>
      </c>
      <c r="C29" s="140" t="s">
        <v>95</v>
      </c>
      <c r="G29" s="129" t="s">
        <v>85</v>
      </c>
    </row>
    <row r="30" spans="2:8" ht="12.75">
      <c r="B30" s="85">
        <v>0</v>
      </c>
      <c r="C30" s="138">
        <f>G34*-1</f>
        <v>-10000000</v>
      </c>
      <c r="G30" s="127" t="s">
        <v>83</v>
      </c>
      <c r="H30" s="128"/>
    </row>
    <row r="31" spans="2:8" ht="12.75">
      <c r="B31" s="85">
        <v>1</v>
      </c>
      <c r="C31" s="138">
        <f aca="true" t="shared" si="0" ref="C31:C40">$G$37</f>
        <v>2549000</v>
      </c>
      <c r="G31" s="125" t="s">
        <v>84</v>
      </c>
      <c r="H31" s="126">
        <v>0.2</v>
      </c>
    </row>
    <row r="32" spans="2:3" ht="12.75">
      <c r="B32" s="85">
        <v>2</v>
      </c>
      <c r="C32" s="138">
        <f t="shared" si="0"/>
        <v>2549000</v>
      </c>
    </row>
    <row r="33" spans="2:7" ht="12.75">
      <c r="B33" s="85">
        <v>3</v>
      </c>
      <c r="C33" s="138">
        <f t="shared" si="0"/>
        <v>2549000</v>
      </c>
      <c r="G33" s="100" t="s">
        <v>86</v>
      </c>
    </row>
    <row r="34" spans="2:7" ht="12.75">
      <c r="B34" s="85">
        <v>4</v>
      </c>
      <c r="C34" s="138">
        <f t="shared" si="0"/>
        <v>2549000</v>
      </c>
      <c r="G34" s="141">
        <v>10000000</v>
      </c>
    </row>
    <row r="35" spans="2:7" ht="12.75">
      <c r="B35" s="85">
        <v>5</v>
      </c>
      <c r="C35" s="138">
        <f t="shared" si="0"/>
        <v>2549000</v>
      </c>
      <c r="G35" s="142"/>
    </row>
    <row r="36" spans="2:7" ht="12.75">
      <c r="B36" s="85">
        <v>6</v>
      </c>
      <c r="C36" s="138">
        <f t="shared" si="0"/>
        <v>2549000</v>
      </c>
      <c r="G36" s="143" t="s">
        <v>87</v>
      </c>
    </row>
    <row r="37" spans="2:7" ht="12.75">
      <c r="B37" s="85">
        <v>7</v>
      </c>
      <c r="C37" s="138">
        <f t="shared" si="0"/>
        <v>2549000</v>
      </c>
      <c r="G37" s="141">
        <v>2549000</v>
      </c>
    </row>
    <row r="38" spans="2:3" ht="12.75">
      <c r="B38" s="85">
        <v>8</v>
      </c>
      <c r="C38" s="138">
        <f t="shared" si="0"/>
        <v>2549000</v>
      </c>
    </row>
    <row r="39" spans="2:3" ht="12.75">
      <c r="B39" s="85">
        <v>9</v>
      </c>
      <c r="C39" s="138">
        <f t="shared" si="0"/>
        <v>2549000</v>
      </c>
    </row>
    <row r="40" spans="2:3" ht="12.75">
      <c r="B40" s="92">
        <v>10</v>
      </c>
      <c r="C40" s="139">
        <f t="shared" si="0"/>
        <v>2549000</v>
      </c>
    </row>
    <row r="42" ht="12.75">
      <c r="B42" s="144" t="s">
        <v>88</v>
      </c>
    </row>
    <row r="43" spans="2:4" ht="12.75">
      <c r="B43" s="130" t="s">
        <v>92</v>
      </c>
      <c r="C43" s="108" t="s">
        <v>96</v>
      </c>
      <c r="D43" s="147">
        <f>IRR(C30:C40)</f>
        <v>0.2200060660230048</v>
      </c>
    </row>
    <row r="45" spans="2:4" ht="12.75">
      <c r="B45" s="130" t="s">
        <v>93</v>
      </c>
      <c r="C45" s="108" t="s">
        <v>100</v>
      </c>
      <c r="D45" s="147">
        <f>MIRR(C30:C40,,H31)</f>
        <v>0.20799530834479651</v>
      </c>
    </row>
    <row r="47" ht="12.75">
      <c r="B47" s="145" t="s">
        <v>89</v>
      </c>
    </row>
    <row r="48" spans="2:4" ht="12.75">
      <c r="B48" s="113" t="s">
        <v>90</v>
      </c>
      <c r="C48" s="132">
        <v>0.21</v>
      </c>
      <c r="D48" s="128"/>
    </row>
    <row r="49" spans="2:4" ht="12.75">
      <c r="B49" s="115" t="s">
        <v>91</v>
      </c>
      <c r="C49" s="133">
        <v>0.21</v>
      </c>
      <c r="D49" s="131"/>
    </row>
  </sheetData>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dimension ref="A1:H25"/>
  <sheetViews>
    <sheetView workbookViewId="0" topLeftCell="A7">
      <selection activeCell="D24" sqref="D24"/>
    </sheetView>
  </sheetViews>
  <sheetFormatPr defaultColWidth="11.421875" defaultRowHeight="12.75"/>
  <cols>
    <col min="1" max="1" width="13.8515625" style="0" customWidth="1"/>
    <col min="2" max="2" width="12.7109375" style="0" customWidth="1"/>
    <col min="3" max="3" width="15.28125" style="0" customWidth="1"/>
    <col min="7" max="7" width="15.8515625" style="0" customWidth="1"/>
    <col min="8" max="8" width="10.421875" style="0" customWidth="1"/>
  </cols>
  <sheetData>
    <row r="1" spans="1:7" ht="12.75">
      <c r="A1" s="97" t="s">
        <v>80</v>
      </c>
      <c r="B1" s="151" t="s">
        <v>66</v>
      </c>
      <c r="C1" s="82"/>
      <c r="D1" s="82"/>
      <c r="E1" s="82"/>
      <c r="G1" s="15"/>
    </row>
    <row r="2" spans="1:7" ht="12.75">
      <c r="A2" s="15"/>
      <c r="B2" s="149" t="s">
        <v>105</v>
      </c>
      <c r="E2" s="15"/>
      <c r="F2" s="15"/>
      <c r="G2" s="15"/>
    </row>
    <row r="3" spans="1:7" ht="12.75">
      <c r="A3" s="15"/>
      <c r="B3" s="15"/>
      <c r="C3" s="15"/>
      <c r="D3" s="15"/>
      <c r="E3" s="15"/>
      <c r="F3" s="15"/>
      <c r="G3" s="15"/>
    </row>
    <row r="4" spans="1:7" ht="12.75">
      <c r="A4" s="15"/>
      <c r="B4" s="15"/>
      <c r="C4" s="15"/>
      <c r="D4" s="15"/>
      <c r="E4" s="15"/>
      <c r="F4" s="15"/>
      <c r="G4" s="15"/>
    </row>
    <row r="5" spans="1:7" ht="12.75">
      <c r="A5" s="15"/>
      <c r="B5" s="15"/>
      <c r="C5" s="15"/>
      <c r="D5" s="15"/>
      <c r="E5" s="15"/>
      <c r="F5" s="15"/>
      <c r="G5" s="15"/>
    </row>
    <row r="6" spans="1:7" ht="12.75">
      <c r="A6" s="15"/>
      <c r="B6" s="15"/>
      <c r="C6" s="15"/>
      <c r="D6" s="15"/>
      <c r="E6" s="15"/>
      <c r="F6" s="15"/>
      <c r="G6" s="15"/>
    </row>
    <row r="7" spans="1:7" ht="12.75">
      <c r="A7" s="15"/>
      <c r="B7" s="15"/>
      <c r="C7" s="15"/>
      <c r="D7" s="15"/>
      <c r="E7" s="15"/>
      <c r="F7" s="15"/>
      <c r="G7" s="15"/>
    </row>
    <row r="8" spans="1:7" ht="12.75">
      <c r="A8" s="15"/>
      <c r="B8" s="15"/>
      <c r="C8" s="15"/>
      <c r="D8" s="110"/>
      <c r="E8" s="15"/>
      <c r="F8" s="15"/>
      <c r="G8" s="15"/>
    </row>
    <row r="9" spans="1:7" ht="12.75">
      <c r="A9" s="15"/>
      <c r="B9" s="15"/>
      <c r="C9" s="15"/>
      <c r="D9" s="15"/>
      <c r="E9" s="15"/>
      <c r="F9" s="15"/>
      <c r="G9" s="15"/>
    </row>
    <row r="10" spans="1:7" ht="12.75">
      <c r="A10" s="15"/>
      <c r="B10" s="15"/>
      <c r="C10" s="15"/>
      <c r="D10" s="111"/>
      <c r="E10" s="15"/>
      <c r="F10" s="15"/>
      <c r="G10" s="15"/>
    </row>
    <row r="11" spans="1:7" ht="12.75">
      <c r="A11" s="15"/>
      <c r="B11" s="15"/>
      <c r="C11" s="15"/>
      <c r="D11" s="15"/>
      <c r="E11" s="15"/>
      <c r="F11" s="15"/>
      <c r="G11" s="15"/>
    </row>
    <row r="12" spans="1:8" ht="12.75">
      <c r="A12" s="15"/>
      <c r="B12" s="15"/>
      <c r="C12" s="15"/>
      <c r="D12" s="111"/>
      <c r="E12" s="15"/>
      <c r="F12" s="15"/>
      <c r="G12" s="15"/>
      <c r="H12" s="100" t="s">
        <v>15</v>
      </c>
    </row>
    <row r="13" spans="1:8" ht="12.75">
      <c r="A13" s="15"/>
      <c r="B13" s="15"/>
      <c r="C13" s="15"/>
      <c r="D13" s="15"/>
      <c r="E13" s="15"/>
      <c r="F13" s="15"/>
      <c r="G13" s="113" t="s">
        <v>75</v>
      </c>
      <c r="H13" s="76">
        <v>-15000000</v>
      </c>
    </row>
    <row r="14" spans="6:8" ht="12.75">
      <c r="F14" s="15"/>
      <c r="G14" s="114" t="s">
        <v>77</v>
      </c>
      <c r="H14" s="89">
        <v>10000000</v>
      </c>
    </row>
    <row r="15" spans="6:8" ht="12.75">
      <c r="F15" s="15"/>
      <c r="G15" s="114" t="s">
        <v>78</v>
      </c>
      <c r="H15" s="89">
        <v>16000000</v>
      </c>
    </row>
    <row r="16" spans="6:8" ht="12.75">
      <c r="F16" s="15"/>
      <c r="G16" s="115" t="s">
        <v>81</v>
      </c>
      <c r="H16" s="77">
        <v>10905625</v>
      </c>
    </row>
    <row r="17" ht="12.75">
      <c r="G17" s="112"/>
    </row>
    <row r="18" ht="12.75">
      <c r="G18" s="112"/>
    </row>
    <row r="19" spans="7:8" ht="12.75">
      <c r="G19" s="130" t="s">
        <v>98</v>
      </c>
      <c r="H19" s="146">
        <v>0.33</v>
      </c>
    </row>
    <row r="23" spans="2:4" ht="12.75">
      <c r="B23" s="116" t="s">
        <v>92</v>
      </c>
      <c r="C23" s="117" t="s">
        <v>79</v>
      </c>
      <c r="D23" s="118">
        <f>IRR(H13:H16)</f>
        <v>0.6098160244628621</v>
      </c>
    </row>
    <row r="24" spans="2:4" ht="12.75">
      <c r="B24" s="119" t="s">
        <v>93</v>
      </c>
      <c r="C24" s="120" t="s">
        <v>99</v>
      </c>
      <c r="D24" s="124">
        <f>MIRR(H13:H16,,H19)</f>
        <v>0.4925519679780037</v>
      </c>
    </row>
    <row r="25" spans="2:4" ht="12.75">
      <c r="B25" s="121" t="s">
        <v>5</v>
      </c>
      <c r="C25" s="122" t="s">
        <v>5</v>
      </c>
      <c r="D25" s="123" t="s">
        <v>5</v>
      </c>
    </row>
  </sheetData>
  <printOptions/>
  <pageMargins left="0.75" right="0.75" top="1" bottom="1" header="0" footer="0"/>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dimension ref="A1:H25"/>
  <sheetViews>
    <sheetView workbookViewId="0" topLeftCell="A8">
      <selection activeCell="C24" sqref="C24"/>
    </sheetView>
  </sheetViews>
  <sheetFormatPr defaultColWidth="11.421875" defaultRowHeight="12.75"/>
  <cols>
    <col min="1" max="1" width="14.00390625" style="0" customWidth="1"/>
    <col min="2" max="2" width="13.140625" style="0" customWidth="1"/>
    <col min="3" max="3" width="14.140625" style="0" customWidth="1"/>
    <col min="6" max="6" width="11.7109375" style="0" customWidth="1"/>
    <col min="7" max="7" width="13.57421875" style="0" customWidth="1"/>
  </cols>
  <sheetData>
    <row r="1" spans="1:7" ht="12.75">
      <c r="A1" s="97" t="s">
        <v>73</v>
      </c>
      <c r="B1" s="151" t="s">
        <v>66</v>
      </c>
      <c r="C1" s="82"/>
      <c r="D1" s="82"/>
      <c r="E1" s="82"/>
      <c r="G1" s="15"/>
    </row>
    <row r="2" spans="1:7" ht="12.75">
      <c r="A2" s="15"/>
      <c r="B2" s="149" t="s">
        <v>105</v>
      </c>
      <c r="E2" s="15"/>
      <c r="F2" s="15"/>
      <c r="G2" s="15"/>
    </row>
    <row r="3" spans="1:7" ht="12.75">
      <c r="A3" s="15"/>
      <c r="B3" s="15"/>
      <c r="C3" s="15"/>
      <c r="D3" s="15"/>
      <c r="E3" s="15"/>
      <c r="F3" s="15"/>
      <c r="G3" s="15"/>
    </row>
    <row r="4" spans="1:7" ht="12.75">
      <c r="A4" s="15"/>
      <c r="B4" s="15"/>
      <c r="C4" s="15"/>
      <c r="D4" s="15"/>
      <c r="E4" s="15"/>
      <c r="F4" s="15"/>
      <c r="G4" s="15"/>
    </row>
    <row r="5" spans="1:7" ht="12.75">
      <c r="A5" s="15"/>
      <c r="B5" s="15"/>
      <c r="C5" s="15"/>
      <c r="D5" s="15"/>
      <c r="E5" s="15"/>
      <c r="F5" s="15"/>
      <c r="G5" s="15"/>
    </row>
    <row r="6" spans="1:7" ht="12.75">
      <c r="A6" s="15"/>
      <c r="B6" s="15"/>
      <c r="C6" s="15"/>
      <c r="D6" s="15"/>
      <c r="E6" s="15"/>
      <c r="F6" s="15"/>
      <c r="G6" s="15"/>
    </row>
    <row r="7" spans="1:7" ht="12.75">
      <c r="A7" s="15"/>
      <c r="B7" s="15"/>
      <c r="C7" s="15"/>
      <c r="D7" s="15"/>
      <c r="E7" s="15"/>
      <c r="F7" s="15"/>
      <c r="G7" s="15"/>
    </row>
    <row r="8" spans="1:7" ht="12.75">
      <c r="A8" s="15"/>
      <c r="B8" s="15"/>
      <c r="C8" s="15"/>
      <c r="D8" s="110"/>
      <c r="E8" s="15"/>
      <c r="F8" s="15"/>
      <c r="G8" s="15"/>
    </row>
    <row r="9" spans="1:7" ht="12.75">
      <c r="A9" s="15"/>
      <c r="B9" s="15"/>
      <c r="C9" s="15"/>
      <c r="D9" s="15"/>
      <c r="E9" s="15"/>
      <c r="F9" s="15"/>
      <c r="G9" s="15"/>
    </row>
    <row r="10" spans="1:7" ht="12.75">
      <c r="A10" s="15"/>
      <c r="B10" s="15"/>
      <c r="C10" s="15"/>
      <c r="D10" s="111"/>
      <c r="E10" s="15"/>
      <c r="F10" s="15"/>
      <c r="G10" s="15"/>
    </row>
    <row r="11" spans="1:7" ht="12.75">
      <c r="A11" s="15"/>
      <c r="B11" s="15"/>
      <c r="C11" s="15"/>
      <c r="D11" s="15"/>
      <c r="E11" s="15"/>
      <c r="F11" s="15"/>
      <c r="G11" s="15"/>
    </row>
    <row r="12" spans="1:8" ht="12.75">
      <c r="A12" s="15"/>
      <c r="B12" s="15"/>
      <c r="C12" s="15"/>
      <c r="D12" s="111"/>
      <c r="E12" s="15"/>
      <c r="F12" s="15"/>
      <c r="G12" s="15"/>
      <c r="H12" s="100" t="s">
        <v>15</v>
      </c>
    </row>
    <row r="13" spans="1:8" ht="12.75">
      <c r="A13" s="15"/>
      <c r="B13" s="15"/>
      <c r="C13" s="15"/>
      <c r="D13" s="15"/>
      <c r="E13" s="15"/>
      <c r="F13" s="15"/>
      <c r="G13" s="113" t="s">
        <v>75</v>
      </c>
      <c r="H13" s="76">
        <v>-15000000</v>
      </c>
    </row>
    <row r="14" spans="6:8" ht="12.75">
      <c r="F14" s="15"/>
      <c r="G14" s="114" t="s">
        <v>77</v>
      </c>
      <c r="H14" s="89">
        <v>0</v>
      </c>
    </row>
    <row r="15" spans="6:8" ht="12.75">
      <c r="F15" s="15"/>
      <c r="G15" s="114" t="s">
        <v>78</v>
      </c>
      <c r="H15" s="89">
        <v>0</v>
      </c>
    </row>
    <row r="16" spans="6:8" ht="12.75">
      <c r="F16" s="15"/>
      <c r="G16" s="115" t="s">
        <v>76</v>
      </c>
      <c r="H16" s="77">
        <v>36905625</v>
      </c>
    </row>
    <row r="17" ht="12.75">
      <c r="G17" s="112"/>
    </row>
    <row r="18" ht="12.75">
      <c r="G18" s="112"/>
    </row>
    <row r="23" spans="2:4" ht="12.75">
      <c r="B23" s="116" t="s">
        <v>74</v>
      </c>
      <c r="C23" s="117" t="s">
        <v>79</v>
      </c>
      <c r="D23" s="118">
        <f>IRR(H13:H16)</f>
        <v>0.34999999999999976</v>
      </c>
    </row>
    <row r="24" spans="2:4" ht="12.75">
      <c r="B24" s="119" t="s">
        <v>74</v>
      </c>
      <c r="C24" s="120" t="s">
        <v>82</v>
      </c>
      <c r="D24" s="124">
        <f>MIRR(H13:H16,,D13)</f>
        <v>0.34999999999999987</v>
      </c>
    </row>
    <row r="25" spans="2:4" ht="12.75">
      <c r="B25" s="121" t="s">
        <v>74</v>
      </c>
      <c r="C25" s="122" t="s">
        <v>107</v>
      </c>
      <c r="D25" s="123">
        <f>RATE(3,,H13,H16)</f>
        <v>0.35</v>
      </c>
    </row>
  </sheetData>
  <printOptions/>
  <pageMargins left="0.75" right="0.75" top="1" bottom="1" header="0" footer="0"/>
  <pageSetup horizontalDpi="300" verticalDpi="300" orientation="portrait" r:id="rId2"/>
  <drawing r:id="rId1"/>
</worksheet>
</file>

<file path=xl/worksheets/sheet6.xml><?xml version="1.0" encoding="utf-8"?>
<worksheet xmlns="http://schemas.openxmlformats.org/spreadsheetml/2006/main" xmlns:r="http://schemas.openxmlformats.org/officeDocument/2006/relationships">
  <dimension ref="A1:F39"/>
  <sheetViews>
    <sheetView workbookViewId="0" topLeftCell="A21">
      <selection activeCell="G12" sqref="G12"/>
    </sheetView>
  </sheetViews>
  <sheetFormatPr defaultColWidth="11.421875" defaultRowHeight="12.75"/>
  <cols>
    <col min="2" max="2" width="13.421875" style="0" customWidth="1"/>
  </cols>
  <sheetData>
    <row r="1" spans="1:5" ht="12.75">
      <c r="A1" s="95" t="s">
        <v>69</v>
      </c>
      <c r="B1" s="151" t="s">
        <v>66</v>
      </c>
      <c r="C1" s="82"/>
      <c r="D1" s="82"/>
      <c r="E1" s="82"/>
    </row>
    <row r="2" spans="1:5" ht="12.75">
      <c r="A2" s="97"/>
      <c r="B2" s="149" t="s">
        <v>105</v>
      </c>
      <c r="E2" s="82"/>
    </row>
    <row r="5" spans="1:2" ht="12.75">
      <c r="A5" s="45" t="s">
        <v>23</v>
      </c>
      <c r="B5" s="46">
        <v>2000000</v>
      </c>
    </row>
    <row r="6" spans="1:2" ht="12.75">
      <c r="A6" s="47" t="s">
        <v>42</v>
      </c>
      <c r="B6" s="48" t="s">
        <v>43</v>
      </c>
    </row>
    <row r="7" spans="1:2" ht="12.75">
      <c r="A7" s="47" t="s">
        <v>25</v>
      </c>
      <c r="B7" s="48">
        <v>50000</v>
      </c>
    </row>
    <row r="8" spans="1:2" ht="12.75">
      <c r="A8" s="49" t="s">
        <v>26</v>
      </c>
      <c r="B8" s="50">
        <v>0.025</v>
      </c>
    </row>
    <row r="9" spans="1:2" ht="12.75">
      <c r="A9" s="22"/>
      <c r="B9" s="21"/>
    </row>
    <row r="10" spans="1:6" ht="12.75">
      <c r="A10" s="51" t="s">
        <v>27</v>
      </c>
      <c r="B10" s="39"/>
      <c r="C10" s="40"/>
      <c r="D10" s="40"/>
      <c r="E10" s="40"/>
      <c r="F10" s="30"/>
    </row>
    <row r="11" spans="1:6" ht="12.75">
      <c r="A11" s="47"/>
      <c r="B11" s="52"/>
      <c r="C11" s="52"/>
      <c r="D11" s="52"/>
      <c r="E11" s="52"/>
      <c r="F11" s="32"/>
    </row>
    <row r="12" spans="1:6" ht="12.75">
      <c r="A12" s="31"/>
      <c r="B12" s="52"/>
      <c r="C12" s="52"/>
      <c r="D12" s="52"/>
      <c r="E12" s="52"/>
      <c r="F12" s="32"/>
    </row>
    <row r="13" spans="1:6" ht="12.75">
      <c r="A13" s="31" t="s">
        <v>30</v>
      </c>
      <c r="B13" s="52"/>
      <c r="C13" s="52"/>
      <c r="D13" s="52"/>
      <c r="E13" s="52"/>
      <c r="F13" s="32"/>
    </row>
    <row r="14" spans="1:6" ht="12.75">
      <c r="A14" s="31"/>
      <c r="B14" s="52"/>
      <c r="C14" s="52"/>
      <c r="D14" s="52"/>
      <c r="E14" s="52"/>
      <c r="F14" s="32"/>
    </row>
    <row r="15" spans="1:6" ht="12.75">
      <c r="A15" s="31" t="s">
        <v>51</v>
      </c>
      <c r="B15" s="52"/>
      <c r="C15" s="52"/>
      <c r="D15" s="52"/>
      <c r="E15" s="52"/>
      <c r="F15" s="32"/>
    </row>
    <row r="16" spans="1:6" ht="12.75">
      <c r="A16" s="31"/>
      <c r="B16" s="52"/>
      <c r="C16" s="52"/>
      <c r="D16" s="52"/>
      <c r="E16" s="52"/>
      <c r="F16" s="32"/>
    </row>
    <row r="17" spans="1:6" ht="12.75">
      <c r="A17" s="31" t="s">
        <v>44</v>
      </c>
      <c r="B17" s="52"/>
      <c r="C17" s="52"/>
      <c r="D17" s="52"/>
      <c r="E17" s="52"/>
      <c r="F17" s="32"/>
    </row>
    <row r="18" spans="1:6" ht="12.75">
      <c r="A18" s="31"/>
      <c r="B18" s="52"/>
      <c r="C18" s="52"/>
      <c r="D18" s="52"/>
      <c r="E18" s="52"/>
      <c r="F18" s="32"/>
    </row>
    <row r="19" spans="1:6" ht="12.75">
      <c r="A19" s="41"/>
      <c r="B19" s="43"/>
      <c r="C19" s="43"/>
      <c r="D19" s="43"/>
      <c r="E19" s="43"/>
      <c r="F19" s="44"/>
    </row>
    <row r="23" ht="12.75">
      <c r="B23" t="s">
        <v>5</v>
      </c>
    </row>
    <row r="29" spans="1:2" ht="12.75">
      <c r="A29" s="29" t="s">
        <v>45</v>
      </c>
      <c r="B29" s="30"/>
    </row>
    <row r="30" spans="1:2" ht="12.75">
      <c r="A30" s="31"/>
      <c r="B30" s="32"/>
    </row>
    <row r="31" spans="1:4" ht="12.75">
      <c r="A31" s="33" t="s">
        <v>32</v>
      </c>
      <c r="B31" s="34">
        <v>2000000</v>
      </c>
      <c r="C31" s="21"/>
      <c r="D31" s="28" t="s">
        <v>47</v>
      </c>
    </row>
    <row r="32" spans="1:5" ht="12.75">
      <c r="A32" s="33" t="s">
        <v>52</v>
      </c>
      <c r="B32" s="34" t="s">
        <v>5</v>
      </c>
      <c r="C32" s="55"/>
      <c r="D32" s="56" t="s">
        <v>49</v>
      </c>
      <c r="E32" s="57">
        <v>3.2480115</v>
      </c>
    </row>
    <row r="33" spans="1:5" ht="12.75">
      <c r="A33" s="33" t="s">
        <v>46</v>
      </c>
      <c r="B33" s="34">
        <f>-(50000/(0.025-E33))*(1-((1+E33)/(1.025))^36)</f>
        <v>-2000087.129559607</v>
      </c>
      <c r="C33" s="58"/>
      <c r="D33" s="59" t="s">
        <v>48</v>
      </c>
      <c r="E33" s="60">
        <f>E32/100</f>
        <v>0.032480115000000004</v>
      </c>
    </row>
    <row r="34" spans="1:3" ht="12.75">
      <c r="A34" s="36" t="s">
        <v>5</v>
      </c>
      <c r="B34" s="37"/>
      <c r="C34" s="21"/>
    </row>
    <row r="35" spans="1:5" ht="12.75">
      <c r="A35" s="53" t="s">
        <v>34</v>
      </c>
      <c r="B35" s="54">
        <f>SUM(B31:B34)</f>
        <v>-87.1295596070122</v>
      </c>
      <c r="C35" s="21"/>
      <c r="E35" s="25"/>
    </row>
    <row r="36" spans="2:3" ht="12.75">
      <c r="B36" s="21"/>
      <c r="C36" s="21"/>
    </row>
    <row r="37" spans="1:5" ht="12.75">
      <c r="A37" s="38" t="s">
        <v>53</v>
      </c>
      <c r="B37" s="39"/>
      <c r="C37" s="39"/>
      <c r="D37" s="40"/>
      <c r="E37" s="30"/>
    </row>
    <row r="38" spans="1:5" ht="12.75">
      <c r="A38" s="41" t="s">
        <v>50</v>
      </c>
      <c r="B38" s="42"/>
      <c r="C38" s="42"/>
      <c r="D38" s="43"/>
      <c r="E38" s="44"/>
    </row>
    <row r="39" spans="1:5" ht="12.75">
      <c r="A39" s="15"/>
      <c r="B39" s="15"/>
      <c r="C39" s="15"/>
      <c r="D39" s="15"/>
      <c r="E39" s="15"/>
    </row>
  </sheetData>
  <printOptions/>
  <pageMargins left="0.75" right="0.75" top="1" bottom="1" header="0" footer="0"/>
  <pageSetup horizontalDpi="300" verticalDpi="3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FAMILIAR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Marco Plaza Vidaurre</dc:creator>
  <cp:keywords/>
  <dc:description/>
  <cp:lastModifiedBy>Marco Plaza Vidaurre</cp:lastModifiedBy>
  <cp:lastPrinted>2003-06-01T21:11:53Z</cp:lastPrinted>
  <dcterms:created xsi:type="dcterms:W3CDTF">2003-06-01T20:20:47Z</dcterms:created>
  <dcterms:modified xsi:type="dcterms:W3CDTF">2003-11-17T20:16:02Z</dcterms:modified>
  <cp:category/>
  <cp:version/>
  <cp:contentType/>
  <cp:contentStatus/>
</cp:coreProperties>
</file>