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tabRatio="601" firstSheet="5" activeTab="3"/>
  </bookViews>
  <sheets>
    <sheet name="4.3garcía" sheetId="1" r:id="rId1"/>
    <sheet name="4.2garcía" sheetId="2" r:id="rId2"/>
    <sheet name="4.9garcía" sheetId="3" r:id="rId3"/>
    <sheet name="4.12garcía" sheetId="4" r:id="rId4"/>
    <sheet name="4.10garcía" sheetId="5" r:id="rId5"/>
    <sheet name="4.8garcía" sheetId="6" r:id="rId6"/>
    <sheet name="4.7garcía" sheetId="7" r:id="rId7"/>
    <sheet name="4.6garcía" sheetId="8" r:id="rId8"/>
    <sheet name="4.5garcía" sheetId="9" r:id="rId9"/>
    <sheet name="4.4garcía" sheetId="10" r:id="rId10"/>
    <sheet name="4.1garcía" sheetId="11" r:id="rId11"/>
  </sheets>
  <definedNames/>
  <calcPr fullCalcOnLoad="1"/>
</workbook>
</file>

<file path=xl/sharedStrings.xml><?xml version="1.0" encoding="utf-8"?>
<sst xmlns="http://schemas.openxmlformats.org/spreadsheetml/2006/main" count="245" uniqueCount="131">
  <si>
    <t>anualidad</t>
  </si>
  <si>
    <t>valor futuro</t>
  </si>
  <si>
    <t xml:space="preserve">     suma F =</t>
  </si>
  <si>
    <t>fin de mes</t>
  </si>
  <si>
    <t xml:space="preserve">periodos a </t>
  </si>
  <si>
    <t>capitalizarse</t>
  </si>
  <si>
    <t>18 - (# de mes)</t>
  </si>
  <si>
    <t>i = 3%</t>
  </si>
  <si>
    <t>ejercicio 4.2</t>
  </si>
  <si>
    <t>texto de García</t>
  </si>
  <si>
    <t>i = 2.5%</t>
  </si>
  <si>
    <t>valor presente</t>
  </si>
  <si>
    <t>sumatoria  =</t>
  </si>
  <si>
    <t>ejercicio 4.1</t>
  </si>
  <si>
    <t xml:space="preserve"> </t>
  </si>
  <si>
    <t>ejercicio 4.6</t>
  </si>
  <si>
    <t>precio  =</t>
  </si>
  <si>
    <t>de las anualidades</t>
  </si>
  <si>
    <t>sumatoria1 =</t>
  </si>
  <si>
    <t>sumatoria1  =</t>
  </si>
  <si>
    <t>suma  =</t>
  </si>
  <si>
    <t xml:space="preserve">de la </t>
  </si>
  <si>
    <t>tasa de descuento  %    =</t>
  </si>
  <si>
    <t>factor de descuento       =</t>
  </si>
  <si>
    <t>Suma del precio y de los valores actuales</t>
  </si>
  <si>
    <t>TNA =32% capitalizable trimestralmente</t>
  </si>
  <si>
    <t>trimestre</t>
  </si>
  <si>
    <t>intereses</t>
  </si>
  <si>
    <t>cuota</t>
  </si>
  <si>
    <t>abono de</t>
  </si>
  <si>
    <t>capital</t>
  </si>
  <si>
    <t>saldo</t>
  </si>
  <si>
    <t>ejercicio 4.4</t>
  </si>
  <si>
    <t>R = P FRC</t>
  </si>
  <si>
    <t>S = R * FCS</t>
  </si>
  <si>
    <t>P = R * FAS</t>
  </si>
  <si>
    <t xml:space="preserve">                1     2      3      4    5    6 </t>
  </si>
  <si>
    <t>trimestres</t>
  </si>
  <si>
    <t>ejercicio 4.8</t>
  </si>
  <si>
    <t>P = R * FAS * (1+ i )</t>
  </si>
  <si>
    <t>número de la</t>
  </si>
  <si>
    <t>actualizarse</t>
  </si>
  <si>
    <t xml:space="preserve"> (# de cuota) -1</t>
  </si>
  <si>
    <t>anticipada</t>
  </si>
  <si>
    <t>periodo</t>
  </si>
  <si>
    <t>de</t>
  </si>
  <si>
    <t>tiempo</t>
  </si>
  <si>
    <t xml:space="preserve">          0            1      2      3     4 ...................  17         18 </t>
  </si>
  <si>
    <t>ejemplo 4.9</t>
  </si>
  <si>
    <t>tiempo real</t>
  </si>
  <si>
    <t>24 - (periodo</t>
  </si>
  <si>
    <t>de tiempo real</t>
  </si>
  <si>
    <t>capitalizarse :</t>
  </si>
  <si>
    <t>"n"</t>
  </si>
  <si>
    <t>"Ra"</t>
  </si>
  <si>
    <t>S = Ra * FCS * (1+ i )</t>
  </si>
  <si>
    <t>Ra = 0.4 * 350,000.00</t>
  </si>
  <si>
    <t>Ra = 140,000.00</t>
  </si>
  <si>
    <t xml:space="preserve">            0       1    2      3      4      5     6    7 .........23  24   </t>
  </si>
  <si>
    <t>"S"</t>
  </si>
  <si>
    <t xml:space="preserve">      P1</t>
  </si>
  <si>
    <t xml:space="preserve">            P4 =</t>
  </si>
  <si>
    <t xml:space="preserve">del periodo 5 </t>
  </si>
  <si>
    <t>hasta el 22</t>
  </si>
  <si>
    <t>del periodo 5</t>
  </si>
  <si>
    <t>ejemplo 4.10</t>
  </si>
  <si>
    <t>ejemplo 4.12</t>
  </si>
  <si>
    <t>actualizarse :</t>
  </si>
  <si>
    <t xml:space="preserve"> (periodo de tiempo</t>
  </si>
  <si>
    <t>real   -   4)</t>
  </si>
  <si>
    <t>anualidades</t>
  </si>
  <si>
    <t>de cada</t>
  </si>
  <si>
    <t>-----</t>
  </si>
  <si>
    <t>cada cuota</t>
  </si>
  <si>
    <t>tasa de interés</t>
  </si>
  <si>
    <t xml:space="preserve">efectiva </t>
  </si>
  <si>
    <t>mensual</t>
  </si>
  <si>
    <t>suma1</t>
  </si>
  <si>
    <t>suma2  =</t>
  </si>
  <si>
    <t>suma3 =</t>
  </si>
  <si>
    <t>suma2*1/(1+i)**12</t>
  </si>
  <si>
    <t>suma total =</t>
  </si>
  <si>
    <t>suma 1 + suma 3</t>
  </si>
  <si>
    <t xml:space="preserve">   0  1  2  3  4    5    6   7 ............12 13  14     .......... 30 </t>
  </si>
  <si>
    <t>interés =2.21%</t>
  </si>
  <si>
    <t>interés = 2.4%</t>
  </si>
  <si>
    <t>suma total</t>
  </si>
  <si>
    <t>ejercicio 4.3</t>
  </si>
  <si>
    <t>..................................................................................</t>
  </si>
  <si>
    <t xml:space="preserve">     0         1    2 ................................................................................ </t>
  </si>
  <si>
    <t>R=</t>
  </si>
  <si>
    <t>.....................................................................</t>
  </si>
  <si>
    <t xml:space="preserve">     0            1      2      3 ......................................................................."n" </t>
  </si>
  <si>
    <t xml:space="preserve">                   R     R      R                                                                         R  </t>
  </si>
  <si>
    <t>R = $2,000.00</t>
  </si>
  <si>
    <t xml:space="preserve">n= </t>
  </si>
  <si>
    <t>meses</t>
  </si>
  <si>
    <t>fórmula excel=</t>
  </si>
  <si>
    <t>tasa de interés mensual =</t>
  </si>
  <si>
    <t>factor        =</t>
  </si>
  <si>
    <t>texto de Jaime García</t>
  </si>
  <si>
    <t>"Matemáticas Financieras"; cuarta edición</t>
  </si>
  <si>
    <t xml:space="preserve">EJERCICIO RESUELTO DE ANUALIDADES </t>
  </si>
  <si>
    <t>....................................................................................................</t>
  </si>
  <si>
    <t>..............................................................................................................................................</t>
  </si>
  <si>
    <t xml:space="preserve">   0      1     2    </t>
  </si>
  <si>
    <t>tasa de interés mensual %  =</t>
  </si>
  <si>
    <t>EJERCICIO DE ANUALIDADES</t>
  </si>
  <si>
    <t>texto de Jaime García, Matemáticas Financieras, cuarta edición</t>
  </si>
  <si>
    <t>fórmula excel</t>
  </si>
  <si>
    <t>R =</t>
  </si>
  <si>
    <t xml:space="preserve">       1     2      3      4     5     6    7 .............18</t>
  </si>
  <si>
    <t xml:space="preserve">               R=</t>
  </si>
  <si>
    <t>función pago</t>
  </si>
  <si>
    <t>factor a ser usado          =</t>
  </si>
  <si>
    <t>EJERCICIOS DE ANUALIDADES</t>
  </si>
  <si>
    <t>fórmula de</t>
  </si>
  <si>
    <t>excel</t>
  </si>
  <si>
    <t>ejercicio Nº 4.5 texto de Jaime García, Matemáticas Financieras, cuarta edición</t>
  </si>
  <si>
    <t xml:space="preserve">fórmula de </t>
  </si>
  <si>
    <t>(debe aproximarse a cero)</t>
  </si>
  <si>
    <t>(contado)</t>
  </si>
  <si>
    <t>ejercicio 4.7</t>
  </si>
  <si>
    <t>tasa de interés mensual</t>
  </si>
  <si>
    <t>factor a ser usado</t>
  </si>
  <si>
    <t xml:space="preserve">fórmula </t>
  </si>
  <si>
    <t>P=</t>
  </si>
  <si>
    <t>S=</t>
  </si>
  <si>
    <t xml:space="preserve">   0  1  2  3  4   5    6   7 .................        22 </t>
  </si>
  <si>
    <t>P1=</t>
  </si>
  <si>
    <t xml:space="preserve">                 P4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</si>
</sst>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000"/>
    <numFmt numFmtId="169" formatCode="0.0%"/>
    <numFmt numFmtId="170" formatCode="0.000%"/>
    <numFmt numFmtId="171" formatCode="&quot;$&quot;#,##0.00"/>
    <numFmt numFmtId="172" formatCode="[$S/.-280A]\ #,##0.00_ ;[Red]\-[$S/.-280A]\ #,##0.00\ "/>
    <numFmt numFmtId="173" formatCode="[$S/.-280A]\ #,##0.00"/>
    <numFmt numFmtId="174" formatCode="0.0000%"/>
    <numFmt numFmtId="175" formatCode="#,##0.00;[Red]#,##0.00"/>
    <numFmt numFmtId="176" formatCode="#,##0.00_ ;[Red]\-#,##0.00\ "/>
  </numFmts>
  <fonts count="10">
    <font>
      <sz val="10"/>
      <name val="Arial"/>
      <family val="0"/>
    </font>
    <font>
      <sz val="8"/>
      <name val="Arial"/>
      <family val="2"/>
    </font>
    <font>
      <u val="single"/>
      <sz val="10"/>
      <name val="Arial"/>
      <family val="2"/>
    </font>
    <font>
      <sz val="20"/>
      <name val="Arial"/>
      <family val="0"/>
    </font>
    <font>
      <sz val="11.5"/>
      <name val="Arial"/>
      <family val="0"/>
    </font>
    <font>
      <b/>
      <sz val="8"/>
      <name val="Arial"/>
      <family val="2"/>
    </font>
    <font>
      <b/>
      <sz val="9.25"/>
      <name val="Arial"/>
      <family val="2"/>
    </font>
    <font>
      <sz val="9.25"/>
      <name val="Arial"/>
      <family val="2"/>
    </font>
    <font>
      <sz val="8.25"/>
      <name val="Arial"/>
      <family val="2"/>
    </font>
    <font>
      <b/>
      <sz val="10"/>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0" xfId="0" applyAlignment="1">
      <alignment horizontal="center"/>
    </xf>
    <xf numFmtId="1" fontId="0" fillId="0" borderId="0" xfId="0" applyNumberFormat="1" applyAlignment="1">
      <alignment/>
    </xf>
    <xf numFmtId="2" fontId="0" fillId="0" borderId="0" xfId="0" applyNumberFormat="1" applyAlignment="1">
      <alignment/>
    </xf>
    <xf numFmtId="4" fontId="0" fillId="0" borderId="0" xfId="0" applyNumberFormat="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4" fontId="0" fillId="0" borderId="2" xfId="0" applyNumberFormat="1" applyBorder="1" applyAlignment="1">
      <alignment horizontal="center"/>
    </xf>
    <xf numFmtId="4" fontId="0" fillId="0" borderId="3" xfId="0" applyNumberFormat="1" applyBorder="1" applyAlignment="1">
      <alignment horizontal="center"/>
    </xf>
    <xf numFmtId="4" fontId="0" fillId="0" borderId="2" xfId="0" applyNumberFormat="1" applyBorder="1" applyAlignment="1">
      <alignment/>
    </xf>
    <xf numFmtId="4" fontId="0" fillId="0" borderId="3" xfId="0" applyNumberFormat="1" applyBorder="1" applyAlignment="1">
      <alignment/>
    </xf>
    <xf numFmtId="0" fontId="2" fillId="0" borderId="0" xfId="0" applyFont="1" applyAlignment="1">
      <alignment/>
    </xf>
    <xf numFmtId="0" fontId="0" fillId="0" borderId="0" xfId="0" applyBorder="1" applyAlignment="1">
      <alignment horizontal="center"/>
    </xf>
    <xf numFmtId="4" fontId="0" fillId="0" borderId="1" xfId="0" applyNumberFormat="1" applyBorder="1" applyAlignment="1">
      <alignment/>
    </xf>
    <xf numFmtId="4" fontId="0" fillId="0" borderId="0" xfId="0" applyNumberFormat="1" applyBorder="1" applyAlignment="1">
      <alignment horizontal="center"/>
    </xf>
    <xf numFmtId="4" fontId="0" fillId="0" borderId="0" xfId="0" applyNumberFormat="1" applyBorder="1" applyAlignment="1">
      <alignment/>
    </xf>
    <xf numFmtId="0" fontId="0" fillId="0" borderId="4" xfId="0" applyBorder="1" applyAlignment="1">
      <alignment/>
    </xf>
    <xf numFmtId="0" fontId="0" fillId="0" borderId="1" xfId="0" applyBorder="1" applyAlignment="1">
      <alignment horizontal="center"/>
    </xf>
    <xf numFmtId="4" fontId="0" fillId="0" borderId="5" xfId="0" applyNumberFormat="1" applyBorder="1" applyAlignment="1">
      <alignment/>
    </xf>
    <xf numFmtId="4" fontId="0" fillId="0" borderId="6" xfId="0" applyNumberFormat="1" applyBorder="1" applyAlignment="1">
      <alignment/>
    </xf>
    <xf numFmtId="4" fontId="0" fillId="0" borderId="7" xfId="0" applyNumberFormat="1" applyBorder="1" applyAlignment="1">
      <alignment horizontal="left"/>
    </xf>
    <xf numFmtId="4" fontId="0" fillId="0" borderId="1" xfId="0" applyNumberFormat="1" applyBorder="1" applyAlignment="1">
      <alignment horizontal="center"/>
    </xf>
    <xf numFmtId="0" fontId="2"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right"/>
    </xf>
    <xf numFmtId="0" fontId="0" fillId="0" borderId="0" xfId="0" applyAlignment="1">
      <alignment/>
    </xf>
    <xf numFmtId="4" fontId="0" fillId="2" borderId="8" xfId="0" applyNumberFormat="1" applyFill="1" applyBorder="1" applyAlignment="1">
      <alignment/>
    </xf>
    <xf numFmtId="0" fontId="0" fillId="2" borderId="0" xfId="0" applyFill="1" applyAlignment="1">
      <alignment/>
    </xf>
    <xf numFmtId="0" fontId="1" fillId="2" borderId="1" xfId="0" applyFont="1" applyFill="1" applyBorder="1" applyAlignment="1">
      <alignment horizontal="center"/>
    </xf>
    <xf numFmtId="0" fontId="0" fillId="2" borderId="1" xfId="0" applyFill="1" applyBorder="1" applyAlignment="1">
      <alignment/>
    </xf>
    <xf numFmtId="0" fontId="1" fillId="2" borderId="2" xfId="0" applyFont="1" applyFill="1" applyBorder="1" applyAlignment="1">
      <alignment horizontal="center"/>
    </xf>
    <xf numFmtId="0" fontId="0" fillId="2" borderId="2" xfId="0" applyFill="1" applyBorder="1" applyAlignment="1">
      <alignment/>
    </xf>
    <xf numFmtId="0" fontId="1" fillId="2" borderId="9" xfId="0" applyFont="1" applyFill="1" applyBorder="1" applyAlignment="1">
      <alignment horizontal="center"/>
    </xf>
    <xf numFmtId="0" fontId="0" fillId="2" borderId="9" xfId="0"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0" fillId="2" borderId="2" xfId="0" applyFill="1" applyBorder="1" applyAlignment="1">
      <alignment horizontal="center"/>
    </xf>
    <xf numFmtId="0" fontId="1" fillId="2" borderId="9"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8" xfId="0" applyFill="1" applyBorder="1" applyAlignment="1">
      <alignment/>
    </xf>
    <xf numFmtId="4" fontId="0" fillId="2" borderId="12" xfId="0" applyNumberFormat="1" applyFill="1" applyBorder="1" applyAlignment="1">
      <alignment/>
    </xf>
    <xf numFmtId="0" fontId="0" fillId="2" borderId="3" xfId="0" applyFill="1" applyBorder="1" applyAlignment="1">
      <alignment/>
    </xf>
    <xf numFmtId="0" fontId="2" fillId="2" borderId="10" xfId="0" applyFont="1" applyFill="1" applyBorder="1" applyAlignment="1">
      <alignment/>
    </xf>
    <xf numFmtId="4" fontId="0" fillId="2" borderId="0" xfId="0" applyNumberFormat="1" applyFill="1" applyAlignment="1">
      <alignment/>
    </xf>
    <xf numFmtId="4" fontId="0" fillId="3" borderId="0" xfId="0" applyNumberFormat="1" applyFill="1" applyAlignment="1">
      <alignment/>
    </xf>
    <xf numFmtId="0" fontId="0" fillId="3" borderId="0" xfId="0" applyFill="1" applyAlignment="1">
      <alignment/>
    </xf>
    <xf numFmtId="0" fontId="0" fillId="3" borderId="0" xfId="0" applyFill="1" applyAlignment="1">
      <alignment horizontal="left"/>
    </xf>
    <xf numFmtId="4" fontId="0" fillId="3" borderId="0" xfId="0" applyNumberFormat="1" applyFill="1" applyAlignment="1">
      <alignment horizontal="left"/>
    </xf>
    <xf numFmtId="0" fontId="0" fillId="3" borderId="0" xfId="0" applyFill="1" applyAlignment="1">
      <alignment horizontal="right"/>
    </xf>
    <xf numFmtId="0" fontId="0" fillId="2" borderId="1" xfId="0" applyFill="1" applyBorder="1" applyAlignment="1">
      <alignment horizontal="center"/>
    </xf>
    <xf numFmtId="0" fontId="0" fillId="2" borderId="9" xfId="0" applyFill="1" applyBorder="1" applyAlignment="1">
      <alignment horizontal="center"/>
    </xf>
    <xf numFmtId="0" fontId="2" fillId="2" borderId="11" xfId="0" applyFont="1" applyFill="1" applyBorder="1" applyAlignment="1">
      <alignment/>
    </xf>
    <xf numFmtId="0" fontId="2" fillId="2" borderId="12" xfId="0" applyFont="1" applyFill="1" applyBorder="1" applyAlignment="1">
      <alignment/>
    </xf>
    <xf numFmtId="4" fontId="0" fillId="2" borderId="1" xfId="0" applyNumberFormat="1"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xf>
    <xf numFmtId="4" fontId="0" fillId="2" borderId="3" xfId="0" applyNumberFormat="1" applyFill="1" applyBorder="1" applyAlignment="1">
      <alignment/>
    </xf>
    <xf numFmtId="0" fontId="0" fillId="2" borderId="3" xfId="0" applyFill="1" applyBorder="1" applyAlignment="1">
      <alignment horizontal="center"/>
    </xf>
    <xf numFmtId="0" fontId="0" fillId="2" borderId="7" xfId="0" applyFill="1" applyBorder="1" applyAlignment="1">
      <alignment/>
    </xf>
    <xf numFmtId="0" fontId="0" fillId="0" borderId="0" xfId="0" applyFill="1" applyAlignment="1">
      <alignment/>
    </xf>
    <xf numFmtId="0" fontId="0" fillId="2" borderId="13" xfId="0" applyFill="1" applyBorder="1" applyAlignment="1">
      <alignment/>
    </xf>
    <xf numFmtId="0" fontId="1" fillId="2" borderId="3" xfId="0" applyFont="1" applyFill="1" applyBorder="1" applyAlignment="1">
      <alignment horizontal="center"/>
    </xf>
    <xf numFmtId="0" fontId="0" fillId="0" borderId="0" xfId="0" applyFill="1" applyBorder="1" applyAlignment="1">
      <alignment/>
    </xf>
    <xf numFmtId="0" fontId="0" fillId="2" borderId="6" xfId="0" applyFill="1" applyBorder="1" applyAlignment="1">
      <alignment horizontal="center"/>
    </xf>
    <xf numFmtId="0" fontId="0" fillId="2" borderId="7" xfId="0" applyFill="1" applyBorder="1" applyAlignment="1">
      <alignment horizontal="center"/>
    </xf>
    <xf numFmtId="0" fontId="0" fillId="0" borderId="0" xfId="0" applyFill="1" applyAlignment="1">
      <alignment horizontal="center"/>
    </xf>
    <xf numFmtId="2" fontId="0" fillId="0" borderId="0" xfId="0" applyNumberFormat="1" applyFill="1" applyAlignment="1">
      <alignment/>
    </xf>
    <xf numFmtId="4" fontId="0" fillId="3" borderId="8" xfId="0" applyNumberFormat="1"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3" xfId="0" applyFont="1" applyFill="1" applyBorder="1" applyAlignment="1">
      <alignment horizontal="left"/>
    </xf>
    <xf numFmtId="0" fontId="0" fillId="0" borderId="1" xfId="0" applyBorder="1" applyAlignment="1" quotePrefix="1">
      <alignment horizontal="center"/>
    </xf>
    <xf numFmtId="4" fontId="0" fillId="0" borderId="13" xfId="0" applyNumberFormat="1" applyBorder="1" applyAlignment="1">
      <alignment horizontal="center"/>
    </xf>
    <xf numFmtId="4" fontId="0" fillId="0" borderId="14" xfId="0" applyNumberFormat="1" applyBorder="1" applyAlignment="1">
      <alignment horizontal="center"/>
    </xf>
    <xf numFmtId="4" fontId="0" fillId="0" borderId="15" xfId="0" applyNumberFormat="1" applyBorder="1" applyAlignment="1">
      <alignment horizontal="center"/>
    </xf>
    <xf numFmtId="4" fontId="0" fillId="0" borderId="5" xfId="0" applyNumberFormat="1" applyBorder="1" applyAlignment="1">
      <alignment horizontal="center"/>
    </xf>
    <xf numFmtId="4" fontId="0" fillId="0" borderId="6" xfId="0" applyNumberFormat="1" applyBorder="1" applyAlignment="1">
      <alignment horizontal="center"/>
    </xf>
    <xf numFmtId="170" fontId="0" fillId="0" borderId="1" xfId="19" applyNumberFormat="1" applyBorder="1" applyAlignment="1">
      <alignment horizontal="center"/>
    </xf>
    <xf numFmtId="170" fontId="0" fillId="0" borderId="2" xfId="19" applyNumberFormat="1" applyBorder="1" applyAlignment="1">
      <alignment horizontal="center"/>
    </xf>
    <xf numFmtId="170" fontId="0" fillId="0" borderId="3" xfId="19" applyNumberFormat="1" applyBorder="1" applyAlignment="1">
      <alignment horizontal="center"/>
    </xf>
    <xf numFmtId="4" fontId="0" fillId="0" borderId="7" xfId="0" applyNumberFormat="1" applyBorder="1" applyAlignment="1">
      <alignment horizontal="center"/>
    </xf>
    <xf numFmtId="4" fontId="0" fillId="0" borderId="0" xfId="0" applyNumberFormat="1" applyFill="1" applyBorder="1" applyAlignment="1">
      <alignment/>
    </xf>
    <xf numFmtId="0" fontId="1" fillId="0" borderId="0" xfId="0" applyFont="1" applyAlignment="1">
      <alignment/>
    </xf>
    <xf numFmtId="10" fontId="1" fillId="0" borderId="0" xfId="0" applyNumberFormat="1" applyFont="1" applyAlignment="1">
      <alignment/>
    </xf>
    <xf numFmtId="0" fontId="1" fillId="2" borderId="13" xfId="0" applyFont="1" applyFill="1" applyBorder="1" applyAlignment="1">
      <alignment/>
    </xf>
    <xf numFmtId="0" fontId="1" fillId="2" borderId="15" xfId="0" applyFont="1" applyFill="1" applyBorder="1" applyAlignment="1">
      <alignment/>
    </xf>
    <xf numFmtId="0" fontId="1" fillId="2" borderId="10" xfId="0" applyFont="1" applyFill="1" applyBorder="1" applyAlignment="1">
      <alignment/>
    </xf>
    <xf numFmtId="170" fontId="0" fillId="2" borderId="3" xfId="19" applyNumberFormat="1" applyFont="1" applyFill="1" applyBorder="1" applyAlignment="1">
      <alignment horizontal="center"/>
    </xf>
    <xf numFmtId="4" fontId="0" fillId="2" borderId="7" xfId="0" applyNumberFormat="1" applyFill="1" applyBorder="1" applyAlignment="1">
      <alignment horizontal="center"/>
    </xf>
    <xf numFmtId="4" fontId="1" fillId="2" borderId="7" xfId="0" applyNumberFormat="1" applyFont="1" applyFill="1" applyBorder="1" applyAlignment="1">
      <alignment horizontal="left"/>
    </xf>
    <xf numFmtId="4" fontId="1" fillId="2" borderId="12" xfId="0" applyNumberFormat="1" applyFont="1" applyFill="1" applyBorder="1" applyAlignment="1">
      <alignment horizontal="left"/>
    </xf>
    <xf numFmtId="8" fontId="0" fillId="2" borderId="0" xfId="0" applyNumberFormat="1" applyFill="1" applyAlignment="1">
      <alignment/>
    </xf>
    <xf numFmtId="0" fontId="0" fillId="0" borderId="13" xfId="0" applyBorder="1" applyAlignment="1">
      <alignment/>
    </xf>
    <xf numFmtId="0" fontId="0" fillId="0" borderId="16" xfId="0" applyBorder="1" applyAlignment="1">
      <alignment/>
    </xf>
    <xf numFmtId="0" fontId="0" fillId="0" borderId="15" xfId="0" applyBorder="1" applyAlignment="1">
      <alignment/>
    </xf>
    <xf numFmtId="0" fontId="0" fillId="0" borderId="7" xfId="0" applyBorder="1" applyAlignment="1">
      <alignment horizontal="center"/>
    </xf>
    <xf numFmtId="0" fontId="0" fillId="4" borderId="5" xfId="0" applyFill="1" applyBorder="1" applyAlignment="1">
      <alignment horizontal="center"/>
    </xf>
    <xf numFmtId="171" fontId="0" fillId="0" borderId="0" xfId="0" applyNumberFormat="1" applyAlignment="1">
      <alignment/>
    </xf>
    <xf numFmtId="173" fontId="0" fillId="2" borderId="8" xfId="0" applyNumberFormat="1" applyFill="1" applyBorder="1" applyAlignment="1">
      <alignment/>
    </xf>
    <xf numFmtId="172" fontId="0" fillId="2" borderId="0" xfId="0" applyNumberFormat="1" applyFill="1" applyAlignment="1">
      <alignment/>
    </xf>
    <xf numFmtId="10" fontId="0" fillId="4" borderId="5" xfId="19" applyNumberFormat="1" applyFill="1" applyBorder="1" applyAlignment="1">
      <alignment horizontal="center"/>
    </xf>
    <xf numFmtId="166" fontId="0" fillId="0" borderId="7" xfId="19" applyNumberFormat="1" applyBorder="1" applyAlignment="1">
      <alignment horizontal="center"/>
    </xf>
    <xf numFmtId="4" fontId="0" fillId="0" borderId="0" xfId="0" applyNumberFormat="1" applyFill="1" applyBorder="1" applyAlignment="1">
      <alignment horizontal="center"/>
    </xf>
    <xf numFmtId="0" fontId="0" fillId="4" borderId="10" xfId="0" applyFill="1" applyBorder="1" applyAlignment="1">
      <alignment horizontal="right"/>
    </xf>
    <xf numFmtId="4" fontId="0" fillId="4" borderId="12" xfId="0" applyNumberFormat="1" applyFill="1" applyBorder="1" applyAlignment="1">
      <alignment horizontal="center"/>
    </xf>
    <xf numFmtId="4" fontId="0" fillId="4" borderId="10" xfId="0" applyNumberFormat="1" applyFill="1" applyBorder="1" applyAlignment="1">
      <alignment horizontal="center"/>
    </xf>
    <xf numFmtId="4" fontId="0" fillId="4" borderId="11" xfId="0" applyNumberFormat="1" applyFill="1" applyBorder="1" applyAlignment="1">
      <alignment horizontal="right"/>
    </xf>
    <xf numFmtId="173" fontId="0" fillId="4" borderId="12" xfId="0" applyNumberFormat="1" applyFill="1" applyBorder="1" applyAlignment="1">
      <alignment/>
    </xf>
    <xf numFmtId="0" fontId="0" fillId="3" borderId="13" xfId="0" applyFill="1" applyBorder="1" applyAlignment="1">
      <alignment/>
    </xf>
    <xf numFmtId="0" fontId="0" fillId="3" borderId="16" xfId="0" applyFill="1" applyBorder="1" applyAlignment="1">
      <alignment/>
    </xf>
    <xf numFmtId="10" fontId="0" fillId="3" borderId="5" xfId="19" applyNumberFormat="1" applyFill="1" applyBorder="1" applyAlignment="1">
      <alignment horizontal="center"/>
    </xf>
    <xf numFmtId="0" fontId="0" fillId="3" borderId="15" xfId="0" applyFill="1" applyBorder="1" applyAlignment="1">
      <alignment/>
    </xf>
    <xf numFmtId="0" fontId="0" fillId="3" borderId="4" xfId="0" applyFill="1" applyBorder="1" applyAlignment="1">
      <alignment/>
    </xf>
    <xf numFmtId="2" fontId="0" fillId="3" borderId="7" xfId="0" applyNumberFormat="1" applyFill="1" applyBorder="1" applyAlignment="1">
      <alignment horizontal="center"/>
    </xf>
    <xf numFmtId="4" fontId="0" fillId="4" borderId="12" xfId="0" applyNumberFormat="1" applyFill="1" applyBorder="1" applyAlignment="1">
      <alignment/>
    </xf>
    <xf numFmtId="0" fontId="0" fillId="4" borderId="13" xfId="0" applyFill="1" applyBorder="1" applyAlignment="1">
      <alignment/>
    </xf>
    <xf numFmtId="0" fontId="0" fillId="4" borderId="16" xfId="0" applyFill="1" applyBorder="1" applyAlignment="1">
      <alignment/>
    </xf>
    <xf numFmtId="8" fontId="0" fillId="4" borderId="5" xfId="0" applyNumberFormat="1" applyFill="1" applyBorder="1" applyAlignment="1">
      <alignment/>
    </xf>
    <xf numFmtId="0" fontId="0" fillId="4" borderId="15" xfId="0" applyFill="1" applyBorder="1" applyAlignment="1">
      <alignment/>
    </xf>
    <xf numFmtId="0" fontId="0" fillId="4" borderId="4" xfId="0" applyFill="1" applyBorder="1" applyAlignment="1">
      <alignment/>
    </xf>
    <xf numFmtId="0" fontId="0" fillId="4" borderId="7" xfId="0" applyFill="1" applyBorder="1" applyAlignment="1">
      <alignment/>
    </xf>
    <xf numFmtId="0" fontId="0" fillId="5" borderId="13" xfId="0" applyFill="1" applyBorder="1" applyAlignment="1">
      <alignment/>
    </xf>
    <xf numFmtId="0" fontId="0" fillId="5" borderId="5" xfId="0" applyFill="1" applyBorder="1" applyAlignment="1">
      <alignment/>
    </xf>
    <xf numFmtId="0" fontId="0" fillId="5" borderId="15" xfId="0" applyFill="1" applyBorder="1" applyAlignment="1">
      <alignment/>
    </xf>
    <xf numFmtId="0" fontId="0" fillId="5" borderId="7" xfId="0" applyFill="1" applyBorder="1" applyAlignment="1">
      <alignment/>
    </xf>
    <xf numFmtId="0" fontId="0" fillId="5" borderId="10" xfId="0" applyFill="1" applyBorder="1" applyAlignment="1">
      <alignment horizontal="right"/>
    </xf>
    <xf numFmtId="168" fontId="0" fillId="5" borderId="11" xfId="0" applyNumberFormat="1" applyFill="1" applyBorder="1" applyAlignment="1">
      <alignment/>
    </xf>
    <xf numFmtId="0" fontId="0" fillId="5" borderId="12" xfId="0" applyFill="1" applyBorder="1" applyAlignment="1">
      <alignment/>
    </xf>
    <xf numFmtId="8" fontId="0" fillId="3" borderId="0" xfId="0" applyNumberFormat="1" applyFill="1" applyAlignment="1">
      <alignment/>
    </xf>
    <xf numFmtId="10" fontId="0" fillId="2" borderId="8" xfId="19" applyNumberFormat="1" applyFill="1" applyBorder="1" applyAlignment="1">
      <alignment horizontal="left"/>
    </xf>
    <xf numFmtId="165" fontId="0" fillId="2" borderId="8" xfId="0" applyNumberFormat="1" applyFill="1" applyBorder="1" applyAlignment="1">
      <alignment horizontal="left"/>
    </xf>
    <xf numFmtId="10" fontId="0" fillId="5" borderId="7" xfId="0" applyNumberFormat="1" applyFill="1" applyBorder="1" applyAlignment="1">
      <alignment/>
    </xf>
    <xf numFmtId="174" fontId="0" fillId="3" borderId="5" xfId="19" applyNumberFormat="1" applyFill="1" applyBorder="1" applyAlignment="1">
      <alignment/>
    </xf>
    <xf numFmtId="165" fontId="0" fillId="3" borderId="7" xfId="0" applyNumberFormat="1" applyFill="1" applyBorder="1" applyAlignment="1">
      <alignment/>
    </xf>
    <xf numFmtId="0" fontId="0" fillId="4" borderId="0" xfId="0" applyFill="1" applyAlignment="1">
      <alignment/>
    </xf>
    <xf numFmtId="8" fontId="0" fillId="4" borderId="0" xfId="0" applyNumberFormat="1" applyFill="1" applyAlignment="1">
      <alignment/>
    </xf>
    <xf numFmtId="0" fontId="0" fillId="4" borderId="8" xfId="0" applyFill="1" applyBorder="1" applyAlignment="1">
      <alignment/>
    </xf>
    <xf numFmtId="0" fontId="0" fillId="4" borderId="12" xfId="0" applyFill="1" applyBorder="1" applyAlignment="1">
      <alignment horizontal="center"/>
    </xf>
    <xf numFmtId="0" fontId="0" fillId="4" borderId="7" xfId="0" applyFill="1" applyBorder="1" applyAlignment="1">
      <alignment horizontal="center"/>
    </xf>
    <xf numFmtId="8" fontId="0" fillId="4" borderId="5" xfId="0" applyNumberFormat="1" applyFill="1" applyBorder="1" applyAlignment="1">
      <alignment horizontal="center"/>
    </xf>
    <xf numFmtId="4" fontId="0" fillId="2" borderId="10" xfId="0" applyNumberFormat="1" applyFill="1" applyBorder="1" applyAlignment="1">
      <alignment/>
    </xf>
    <xf numFmtId="4" fontId="0" fillId="0" borderId="0" xfId="0" applyNumberFormat="1" applyFill="1" applyAlignment="1">
      <alignment/>
    </xf>
    <xf numFmtId="176" fontId="0" fillId="4" borderId="5" xfId="0" applyNumberFormat="1" applyFill="1" applyBorder="1" applyAlignment="1">
      <alignment/>
    </xf>
    <xf numFmtId="0" fontId="0" fillId="0" borderId="14" xfId="0" applyBorder="1" applyAlignment="1">
      <alignment horizontal="center"/>
    </xf>
    <xf numFmtId="0" fontId="0" fillId="0" borderId="15" xfId="0" applyFill="1" applyBorder="1" applyAlignment="1">
      <alignment horizontal="center"/>
    </xf>
    <xf numFmtId="0" fontId="0" fillId="2" borderId="15"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diagrama de desembolsos</a:t>
            </a:r>
          </a:p>
        </c:rich>
      </c:tx>
      <c:layout/>
      <c:spPr>
        <a:noFill/>
        <a:ln>
          <a:noFill/>
        </a:ln>
      </c:spPr>
    </c:title>
    <c:plotArea>
      <c:layout>
        <c:manualLayout>
          <c:xMode val="edge"/>
          <c:yMode val="edge"/>
          <c:x val="0.03525"/>
          <c:y val="0.07625"/>
          <c:w val="0.95775"/>
          <c:h val="0.71075"/>
        </c:manualLayout>
      </c:layout>
      <c:barChart>
        <c:barDir val="col"/>
        <c:grouping val="clustered"/>
        <c:varyColors val="0"/>
        <c:ser>
          <c:idx val="0"/>
          <c:order val="0"/>
          <c:tx>
            <c:v>intereses</c:v>
          </c:tx>
          <c:invertIfNegative val="0"/>
          <c:extLst>
            <c:ext xmlns:c14="http://schemas.microsoft.com/office/drawing/2007/8/2/chart" uri="{6F2FDCE9-48DA-4B69-8628-5D25D57E5C99}">
              <c14:invertSolidFillFmt>
                <c14:spPr>
                  <a:solidFill>
                    <a:srgbClr val="000000"/>
                  </a:solidFill>
                </c14:spPr>
              </c14:invertSolidFillFmt>
            </c:ext>
          </c:extLst>
          <c:cat>
            <c:numRef>
              <c:f>'4.7garcía'!$B$24:$B$30</c:f>
              <c:numCache>
                <c:ptCount val="7"/>
                <c:pt idx="0">
                  <c:v>0</c:v>
                </c:pt>
                <c:pt idx="1">
                  <c:v>0</c:v>
                </c:pt>
                <c:pt idx="2">
                  <c:v>0</c:v>
                </c:pt>
                <c:pt idx="3">
                  <c:v>0</c:v>
                </c:pt>
                <c:pt idx="4">
                  <c:v>0</c:v>
                </c:pt>
                <c:pt idx="5">
                  <c:v>0</c:v>
                </c:pt>
                <c:pt idx="6">
                  <c:v>0</c:v>
                </c:pt>
              </c:numCache>
            </c:numRef>
          </c:cat>
          <c:val>
            <c:numRef>
              <c:f>'4.7garcía'!$C$24:$C$30</c:f>
              <c:numCache>
                <c:ptCount val="7"/>
                <c:pt idx="0">
                  <c:v>0</c:v>
                </c:pt>
                <c:pt idx="1">
                  <c:v>0</c:v>
                </c:pt>
                <c:pt idx="2">
                  <c:v>0</c:v>
                </c:pt>
                <c:pt idx="3">
                  <c:v>0</c:v>
                </c:pt>
                <c:pt idx="4">
                  <c:v>0</c:v>
                </c:pt>
                <c:pt idx="5">
                  <c:v>0</c:v>
                </c:pt>
                <c:pt idx="6">
                  <c:v>0</c:v>
                </c:pt>
              </c:numCache>
            </c:numRef>
          </c:val>
        </c:ser>
        <c:ser>
          <c:idx val="1"/>
          <c:order val="1"/>
          <c:tx>
            <c:v>cuota</c:v>
          </c:tx>
          <c:invertIfNegative val="0"/>
          <c:extLst>
            <c:ext xmlns:c14="http://schemas.microsoft.com/office/drawing/2007/8/2/chart" uri="{6F2FDCE9-48DA-4B69-8628-5D25D57E5C99}">
              <c14:invertSolidFillFmt>
                <c14:spPr>
                  <a:solidFill>
                    <a:srgbClr val="000000"/>
                  </a:solidFill>
                </c14:spPr>
              </c14:invertSolidFillFmt>
            </c:ext>
          </c:extLst>
          <c:cat>
            <c:numRef>
              <c:f>'4.7garcía'!$B$24:$B$30</c:f>
              <c:numCache>
                <c:ptCount val="7"/>
                <c:pt idx="0">
                  <c:v>0</c:v>
                </c:pt>
                <c:pt idx="1">
                  <c:v>0</c:v>
                </c:pt>
                <c:pt idx="2">
                  <c:v>0</c:v>
                </c:pt>
                <c:pt idx="3">
                  <c:v>0</c:v>
                </c:pt>
                <c:pt idx="4">
                  <c:v>0</c:v>
                </c:pt>
                <c:pt idx="5">
                  <c:v>0</c:v>
                </c:pt>
                <c:pt idx="6">
                  <c:v>0</c:v>
                </c:pt>
              </c:numCache>
            </c:numRef>
          </c:cat>
          <c:val>
            <c:numRef>
              <c:f>'4.7garcía'!$D$24:$D$30</c:f>
              <c:numCache>
                <c:ptCount val="7"/>
                <c:pt idx="0">
                  <c:v>0</c:v>
                </c:pt>
                <c:pt idx="1">
                  <c:v>0</c:v>
                </c:pt>
                <c:pt idx="2">
                  <c:v>0</c:v>
                </c:pt>
                <c:pt idx="3">
                  <c:v>0</c:v>
                </c:pt>
                <c:pt idx="4">
                  <c:v>0</c:v>
                </c:pt>
                <c:pt idx="5">
                  <c:v>0</c:v>
                </c:pt>
                <c:pt idx="6">
                  <c:v>0</c:v>
                </c:pt>
              </c:numCache>
            </c:numRef>
          </c:val>
        </c:ser>
        <c:ser>
          <c:idx val="2"/>
          <c:order val="2"/>
          <c:tx>
            <c:v>abonos de capital</c:v>
          </c:tx>
          <c:invertIfNegative val="0"/>
          <c:extLst>
            <c:ext xmlns:c14="http://schemas.microsoft.com/office/drawing/2007/8/2/chart" uri="{6F2FDCE9-48DA-4B69-8628-5D25D57E5C99}">
              <c14:invertSolidFillFmt>
                <c14:spPr>
                  <a:solidFill>
                    <a:srgbClr val="000000"/>
                  </a:solidFill>
                </c14:spPr>
              </c14:invertSolidFillFmt>
            </c:ext>
          </c:extLst>
          <c:cat>
            <c:numRef>
              <c:f>'4.7garcía'!$B$24:$B$30</c:f>
              <c:numCache>
                <c:ptCount val="7"/>
                <c:pt idx="0">
                  <c:v>0</c:v>
                </c:pt>
                <c:pt idx="1">
                  <c:v>0</c:v>
                </c:pt>
                <c:pt idx="2">
                  <c:v>0</c:v>
                </c:pt>
                <c:pt idx="3">
                  <c:v>0</c:v>
                </c:pt>
                <c:pt idx="4">
                  <c:v>0</c:v>
                </c:pt>
                <c:pt idx="5">
                  <c:v>0</c:v>
                </c:pt>
                <c:pt idx="6">
                  <c:v>0</c:v>
                </c:pt>
              </c:numCache>
            </c:numRef>
          </c:cat>
          <c:val>
            <c:numRef>
              <c:f>'4.7garcía'!$E$24:$E$30</c:f>
              <c:numCache>
                <c:ptCount val="7"/>
                <c:pt idx="0">
                  <c:v>0</c:v>
                </c:pt>
                <c:pt idx="1">
                  <c:v>0</c:v>
                </c:pt>
                <c:pt idx="2">
                  <c:v>0</c:v>
                </c:pt>
                <c:pt idx="3">
                  <c:v>0</c:v>
                </c:pt>
                <c:pt idx="4">
                  <c:v>0</c:v>
                </c:pt>
                <c:pt idx="5">
                  <c:v>0</c:v>
                </c:pt>
                <c:pt idx="6">
                  <c:v>0</c:v>
                </c:pt>
              </c:numCache>
            </c:numRef>
          </c:val>
        </c:ser>
        <c:ser>
          <c:idx val="3"/>
          <c:order val="3"/>
          <c:tx>
            <c:v>saldo deudor</c:v>
          </c:tx>
          <c:invertIfNegative val="0"/>
          <c:extLst>
            <c:ext xmlns:c14="http://schemas.microsoft.com/office/drawing/2007/8/2/chart" uri="{6F2FDCE9-48DA-4B69-8628-5D25D57E5C99}">
              <c14:invertSolidFillFmt>
                <c14:spPr>
                  <a:solidFill>
                    <a:srgbClr val="000000"/>
                  </a:solidFill>
                </c14:spPr>
              </c14:invertSolidFillFmt>
            </c:ext>
          </c:extLst>
          <c:cat>
            <c:numRef>
              <c:f>'4.7garcía'!$B$24:$B$30</c:f>
              <c:numCache>
                <c:ptCount val="7"/>
                <c:pt idx="0">
                  <c:v>0</c:v>
                </c:pt>
                <c:pt idx="1">
                  <c:v>0</c:v>
                </c:pt>
                <c:pt idx="2">
                  <c:v>0</c:v>
                </c:pt>
                <c:pt idx="3">
                  <c:v>0</c:v>
                </c:pt>
                <c:pt idx="4">
                  <c:v>0</c:v>
                </c:pt>
                <c:pt idx="5">
                  <c:v>0</c:v>
                </c:pt>
                <c:pt idx="6">
                  <c:v>0</c:v>
                </c:pt>
              </c:numCache>
            </c:numRef>
          </c:cat>
          <c:val>
            <c:numRef>
              <c:f>'4.7garcía'!$F$24:$F$30</c:f>
              <c:numCache>
                <c:ptCount val="7"/>
                <c:pt idx="0">
                  <c:v>0</c:v>
                </c:pt>
                <c:pt idx="1">
                  <c:v>0</c:v>
                </c:pt>
                <c:pt idx="2">
                  <c:v>0</c:v>
                </c:pt>
                <c:pt idx="3">
                  <c:v>0</c:v>
                </c:pt>
                <c:pt idx="4">
                  <c:v>0</c:v>
                </c:pt>
                <c:pt idx="5">
                  <c:v>0</c:v>
                </c:pt>
                <c:pt idx="6">
                  <c:v>0</c:v>
                </c:pt>
              </c:numCache>
            </c:numRef>
          </c:val>
        </c:ser>
        <c:axId val="63664585"/>
        <c:axId val="36110354"/>
      </c:barChart>
      <c:catAx>
        <c:axId val="63664585"/>
        <c:scaling>
          <c:orientation val="minMax"/>
        </c:scaling>
        <c:axPos val="b"/>
        <c:title>
          <c:tx>
            <c:rich>
              <a:bodyPr vert="horz" rot="0" anchor="ctr"/>
              <a:lstStyle/>
              <a:p>
                <a:pPr algn="ctr">
                  <a:defRPr/>
                </a:pPr>
                <a:r>
                  <a:rPr lang="en-US" cap="none" sz="925" b="1" i="0" u="none" baseline="0">
                    <a:latin typeface="Arial"/>
                    <a:ea typeface="Arial"/>
                    <a:cs typeface="Arial"/>
                  </a:rPr>
                  <a:t>trimestres</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110354"/>
        <c:crosses val="autoZero"/>
        <c:auto val="1"/>
        <c:lblOffset val="100"/>
        <c:noMultiLvlLbl val="0"/>
      </c:catAx>
      <c:valAx>
        <c:axId val="36110354"/>
        <c:scaling>
          <c:orientation val="minMax"/>
        </c:scaling>
        <c:axPos val="l"/>
        <c:title>
          <c:tx>
            <c:rich>
              <a:bodyPr vert="horz" rot="-5400000" anchor="ctr"/>
              <a:lstStyle/>
              <a:p>
                <a:pPr algn="ctr">
                  <a:defRPr/>
                </a:pPr>
                <a:r>
                  <a:rPr lang="en-US" cap="none" sz="800" b="1" i="0" u="none" baseline="0">
                    <a:latin typeface="Arial"/>
                    <a:ea typeface="Arial"/>
                    <a:cs typeface="Arial"/>
                  </a:rPr>
                  <a:t>unidades monetarias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3664585"/>
        <c:crossesAt val="1"/>
        <c:crossBetween val="between"/>
        <c:dispUnits/>
        <c:majorUnit val="500000"/>
      </c:valAx>
      <c:spPr>
        <a:solidFill>
          <a:srgbClr val="C0C0C0"/>
        </a:solidFill>
        <a:ln w="12700">
          <a:solidFill>
            <a:srgbClr val="808080"/>
          </a:solidFill>
        </a:ln>
      </c:spPr>
    </c:plotArea>
    <c:legend>
      <c:legendPos val="r"/>
      <c:layout>
        <c:manualLayout>
          <c:xMode val="edge"/>
          <c:yMode val="edge"/>
          <c:x val="0.69725"/>
          <c:y val="0.763"/>
          <c:w val="0.28875"/>
          <c:h val="0.22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9525</xdr:rowOff>
    </xdr:from>
    <xdr:to>
      <xdr:col>7</xdr:col>
      <xdr:colOff>409575</xdr:colOff>
      <xdr:row>11</xdr:row>
      <xdr:rowOff>19050</xdr:rowOff>
    </xdr:to>
    <xdr:sp>
      <xdr:nvSpPr>
        <xdr:cNvPr id="1" name="TextBox 13"/>
        <xdr:cNvSpPr txBox="1">
          <a:spLocks noChangeArrowheads="1"/>
        </xdr:cNvSpPr>
      </xdr:nvSpPr>
      <xdr:spPr>
        <a:xfrm>
          <a:off x="3181350" y="981075"/>
          <a:ext cx="2819400" cy="819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deben reunir $850,000.00 para dentro de dos años. Con tal fin se decide hacer depósitos iguales por mes vencido en una institución que paga el 2.65% mensual.  Hallar el valor de los depósitos.</a:t>
          </a:r>
        </a:p>
      </xdr:txBody>
    </xdr:sp>
    <xdr:clientData/>
  </xdr:twoCellAnchor>
  <xdr:twoCellAnchor>
    <xdr:from>
      <xdr:col>1</xdr:col>
      <xdr:colOff>238125</xdr:colOff>
      <xdr:row>16</xdr:row>
      <xdr:rowOff>95250</xdr:rowOff>
    </xdr:from>
    <xdr:to>
      <xdr:col>6</xdr:col>
      <xdr:colOff>285750</xdr:colOff>
      <xdr:row>16</xdr:row>
      <xdr:rowOff>95250</xdr:rowOff>
    </xdr:to>
    <xdr:sp>
      <xdr:nvSpPr>
        <xdr:cNvPr id="2" name="Line 14"/>
        <xdr:cNvSpPr>
          <a:spLocks/>
        </xdr:cNvSpPr>
      </xdr:nvSpPr>
      <xdr:spPr>
        <a:xfrm>
          <a:off x="1000125" y="2686050"/>
          <a:ext cx="406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123825</xdr:rowOff>
    </xdr:from>
    <xdr:to>
      <xdr:col>2</xdr:col>
      <xdr:colOff>0</xdr:colOff>
      <xdr:row>18</xdr:row>
      <xdr:rowOff>152400</xdr:rowOff>
    </xdr:to>
    <xdr:sp>
      <xdr:nvSpPr>
        <xdr:cNvPr id="3" name="Line 15"/>
        <xdr:cNvSpPr>
          <a:spLocks/>
        </xdr:cNvSpPr>
      </xdr:nvSpPr>
      <xdr:spPr>
        <a:xfrm>
          <a:off x="1447800" y="2714625"/>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16</xdr:row>
      <xdr:rowOff>133350</xdr:rowOff>
    </xdr:from>
    <xdr:to>
      <xdr:col>2</xdr:col>
      <xdr:colOff>190500</xdr:colOff>
      <xdr:row>19</xdr:row>
      <xdr:rowOff>0</xdr:rowOff>
    </xdr:to>
    <xdr:sp>
      <xdr:nvSpPr>
        <xdr:cNvPr id="4" name="Line 16"/>
        <xdr:cNvSpPr>
          <a:spLocks/>
        </xdr:cNvSpPr>
      </xdr:nvSpPr>
      <xdr:spPr>
        <a:xfrm>
          <a:off x="1638300" y="272415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16</xdr:row>
      <xdr:rowOff>114300</xdr:rowOff>
    </xdr:from>
    <xdr:to>
      <xdr:col>6</xdr:col>
      <xdr:colOff>247650</xdr:colOff>
      <xdr:row>18</xdr:row>
      <xdr:rowOff>142875</xdr:rowOff>
    </xdr:to>
    <xdr:sp>
      <xdr:nvSpPr>
        <xdr:cNvPr id="5" name="Line 17"/>
        <xdr:cNvSpPr>
          <a:spLocks/>
        </xdr:cNvSpPr>
      </xdr:nvSpPr>
      <xdr:spPr>
        <a:xfrm>
          <a:off x="5029200" y="27051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13</xdr:row>
      <xdr:rowOff>85725</xdr:rowOff>
    </xdr:from>
    <xdr:to>
      <xdr:col>6</xdr:col>
      <xdr:colOff>247650</xdr:colOff>
      <xdr:row>16</xdr:row>
      <xdr:rowOff>114300</xdr:rowOff>
    </xdr:to>
    <xdr:sp>
      <xdr:nvSpPr>
        <xdr:cNvPr id="6" name="Line 18"/>
        <xdr:cNvSpPr>
          <a:spLocks/>
        </xdr:cNvSpPr>
      </xdr:nvSpPr>
      <xdr:spPr>
        <a:xfrm flipV="1">
          <a:off x="5029200" y="2190750"/>
          <a:ext cx="0" cy="514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26</xdr:row>
      <xdr:rowOff>0</xdr:rowOff>
    </xdr:from>
    <xdr:to>
      <xdr:col>7</xdr:col>
      <xdr:colOff>38100</xdr:colOff>
      <xdr:row>26</xdr:row>
      <xdr:rowOff>0</xdr:rowOff>
    </xdr:to>
    <xdr:sp>
      <xdr:nvSpPr>
        <xdr:cNvPr id="7" name="Rectangle 27"/>
        <xdr:cNvSpPr>
          <a:spLocks/>
        </xdr:cNvSpPr>
      </xdr:nvSpPr>
      <xdr:spPr>
        <a:xfrm>
          <a:off x="3952875" y="4210050"/>
          <a:ext cx="1676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5</xdr:row>
      <xdr:rowOff>76200</xdr:rowOff>
    </xdr:from>
    <xdr:to>
      <xdr:col>8</xdr:col>
      <xdr:colOff>133350</xdr:colOff>
      <xdr:row>13</xdr:row>
      <xdr:rowOff>28575</xdr:rowOff>
    </xdr:to>
    <xdr:sp>
      <xdr:nvSpPr>
        <xdr:cNvPr id="1" name="TextBox 1"/>
        <xdr:cNvSpPr txBox="1">
          <a:spLocks noChangeArrowheads="1"/>
        </xdr:cNvSpPr>
      </xdr:nvSpPr>
      <xdr:spPr>
        <a:xfrm>
          <a:off x="3905250" y="885825"/>
          <a:ext cx="2409825" cy="12668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 Televisor tiene un valor de contado de S/ 63,500. Se desea adquirir a crédito así: una cuota inicial de S/ 15,000.00 y el resto financiado a 18 meses o cuotas mensuales iguales. Si la tasa de interés que se cobra porla financiación es del 3% mensual. Hallar el valor de las cuotas</a:t>
          </a:r>
        </a:p>
      </xdr:txBody>
    </xdr:sp>
    <xdr:clientData/>
  </xdr:twoCellAnchor>
  <xdr:twoCellAnchor>
    <xdr:from>
      <xdr:col>4</xdr:col>
      <xdr:colOff>704850</xdr:colOff>
      <xdr:row>31</xdr:row>
      <xdr:rowOff>85725</xdr:rowOff>
    </xdr:from>
    <xdr:to>
      <xdr:col>8</xdr:col>
      <xdr:colOff>276225</xdr:colOff>
      <xdr:row>31</xdr:row>
      <xdr:rowOff>85725</xdr:rowOff>
    </xdr:to>
    <xdr:sp>
      <xdr:nvSpPr>
        <xdr:cNvPr id="2" name="Line 3"/>
        <xdr:cNvSpPr>
          <a:spLocks/>
        </xdr:cNvSpPr>
      </xdr:nvSpPr>
      <xdr:spPr>
        <a:xfrm>
          <a:off x="3838575" y="5124450"/>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27</xdr:row>
      <xdr:rowOff>114300</xdr:rowOff>
    </xdr:from>
    <xdr:to>
      <xdr:col>4</xdr:col>
      <xdr:colOff>733425</xdr:colOff>
      <xdr:row>31</xdr:row>
      <xdr:rowOff>85725</xdr:rowOff>
    </xdr:to>
    <xdr:sp>
      <xdr:nvSpPr>
        <xdr:cNvPr id="3" name="Line 4"/>
        <xdr:cNvSpPr>
          <a:spLocks/>
        </xdr:cNvSpPr>
      </xdr:nvSpPr>
      <xdr:spPr>
        <a:xfrm flipV="1">
          <a:off x="3867150" y="4505325"/>
          <a:ext cx="0" cy="6191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31</xdr:row>
      <xdr:rowOff>104775</xdr:rowOff>
    </xdr:from>
    <xdr:to>
      <xdr:col>5</xdr:col>
      <xdr:colOff>476250</xdr:colOff>
      <xdr:row>33</xdr:row>
      <xdr:rowOff>133350</xdr:rowOff>
    </xdr:to>
    <xdr:sp>
      <xdr:nvSpPr>
        <xdr:cNvPr id="4" name="Line 5"/>
        <xdr:cNvSpPr>
          <a:spLocks/>
        </xdr:cNvSpPr>
      </xdr:nvSpPr>
      <xdr:spPr>
        <a:xfrm>
          <a:off x="4371975"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31</xdr:row>
      <xdr:rowOff>104775</xdr:rowOff>
    </xdr:from>
    <xdr:to>
      <xdr:col>6</xdr:col>
      <xdr:colOff>19050</xdr:colOff>
      <xdr:row>33</xdr:row>
      <xdr:rowOff>133350</xdr:rowOff>
    </xdr:to>
    <xdr:sp>
      <xdr:nvSpPr>
        <xdr:cNvPr id="5" name="Line 6"/>
        <xdr:cNvSpPr>
          <a:spLocks/>
        </xdr:cNvSpPr>
      </xdr:nvSpPr>
      <xdr:spPr>
        <a:xfrm>
          <a:off x="4676775"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31</xdr:row>
      <xdr:rowOff>104775</xdr:rowOff>
    </xdr:from>
    <xdr:to>
      <xdr:col>6</xdr:col>
      <xdr:colOff>295275</xdr:colOff>
      <xdr:row>33</xdr:row>
      <xdr:rowOff>133350</xdr:rowOff>
    </xdr:to>
    <xdr:sp>
      <xdr:nvSpPr>
        <xdr:cNvPr id="6" name="Line 7"/>
        <xdr:cNvSpPr>
          <a:spLocks/>
        </xdr:cNvSpPr>
      </xdr:nvSpPr>
      <xdr:spPr>
        <a:xfrm>
          <a:off x="495300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31</xdr:row>
      <xdr:rowOff>104775</xdr:rowOff>
    </xdr:from>
    <xdr:to>
      <xdr:col>6</xdr:col>
      <xdr:colOff>581025</xdr:colOff>
      <xdr:row>33</xdr:row>
      <xdr:rowOff>133350</xdr:rowOff>
    </xdr:to>
    <xdr:sp>
      <xdr:nvSpPr>
        <xdr:cNvPr id="7" name="Line 8"/>
        <xdr:cNvSpPr>
          <a:spLocks/>
        </xdr:cNvSpPr>
      </xdr:nvSpPr>
      <xdr:spPr>
        <a:xfrm>
          <a:off x="523875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31</xdr:row>
      <xdr:rowOff>104775</xdr:rowOff>
    </xdr:from>
    <xdr:to>
      <xdr:col>7</xdr:col>
      <xdr:colOff>57150</xdr:colOff>
      <xdr:row>33</xdr:row>
      <xdr:rowOff>133350</xdr:rowOff>
    </xdr:to>
    <xdr:sp>
      <xdr:nvSpPr>
        <xdr:cNvPr id="8" name="Line 9"/>
        <xdr:cNvSpPr>
          <a:spLocks/>
        </xdr:cNvSpPr>
      </xdr:nvSpPr>
      <xdr:spPr>
        <a:xfrm>
          <a:off x="5476875"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31</xdr:row>
      <xdr:rowOff>104775</xdr:rowOff>
    </xdr:from>
    <xdr:to>
      <xdr:col>8</xdr:col>
      <xdr:colOff>257175</xdr:colOff>
      <xdr:row>33</xdr:row>
      <xdr:rowOff>133350</xdr:rowOff>
    </xdr:to>
    <xdr:sp>
      <xdr:nvSpPr>
        <xdr:cNvPr id="9" name="Line 10"/>
        <xdr:cNvSpPr>
          <a:spLocks/>
        </xdr:cNvSpPr>
      </xdr:nvSpPr>
      <xdr:spPr>
        <a:xfrm>
          <a:off x="643890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31</xdr:row>
      <xdr:rowOff>104775</xdr:rowOff>
    </xdr:from>
    <xdr:to>
      <xdr:col>5</xdr:col>
      <xdr:colOff>238125</xdr:colOff>
      <xdr:row>33</xdr:row>
      <xdr:rowOff>133350</xdr:rowOff>
    </xdr:to>
    <xdr:sp>
      <xdr:nvSpPr>
        <xdr:cNvPr id="10" name="Line 11"/>
        <xdr:cNvSpPr>
          <a:spLocks/>
        </xdr:cNvSpPr>
      </xdr:nvSpPr>
      <xdr:spPr>
        <a:xfrm>
          <a:off x="413385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31</xdr:row>
      <xdr:rowOff>104775</xdr:rowOff>
    </xdr:from>
    <xdr:to>
      <xdr:col>7</xdr:col>
      <xdr:colOff>295275</xdr:colOff>
      <xdr:row>33</xdr:row>
      <xdr:rowOff>133350</xdr:rowOff>
    </xdr:to>
    <xdr:sp>
      <xdr:nvSpPr>
        <xdr:cNvPr id="11" name="Line 12"/>
        <xdr:cNvSpPr>
          <a:spLocks/>
        </xdr:cNvSpPr>
      </xdr:nvSpPr>
      <xdr:spPr>
        <a:xfrm>
          <a:off x="571500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8</xdr:row>
      <xdr:rowOff>9525</xdr:rowOff>
    </xdr:from>
    <xdr:to>
      <xdr:col>8</xdr:col>
      <xdr:colOff>371475</xdr:colOff>
      <xdr:row>14</xdr:row>
      <xdr:rowOff>85725</xdr:rowOff>
    </xdr:to>
    <xdr:sp>
      <xdr:nvSpPr>
        <xdr:cNvPr id="1" name="TextBox 1"/>
        <xdr:cNvSpPr txBox="1">
          <a:spLocks noChangeArrowheads="1"/>
        </xdr:cNvSpPr>
      </xdr:nvSpPr>
      <xdr:spPr>
        <a:xfrm>
          <a:off x="4086225" y="1314450"/>
          <a:ext cx="2495550" cy="1057275"/>
        </a:xfrm>
        <a:prstGeom prst="rect">
          <a:avLst/>
        </a:prstGeom>
        <a:solidFill>
          <a:srgbClr val="CCFFFF"/>
        </a:solidFill>
        <a:ln w="9525" cmpd="sng">
          <a:solidFill>
            <a:srgbClr val="99CCFF"/>
          </a:solidFill>
          <a:headEnd type="none"/>
          <a:tailEnd type="none"/>
        </a:ln>
      </xdr:spPr>
      <xdr:txBody>
        <a:bodyPr vertOverflow="clip" wrap="square"/>
        <a:p>
          <a:pPr algn="l">
            <a:defRPr/>
          </a:pPr>
          <a:r>
            <a:rPr lang="en-US" cap="none" sz="1000" b="0" i="0" u="none" baseline="0">
              <a:latin typeface="Arial"/>
              <a:ea typeface="Arial"/>
              <a:cs typeface="Arial"/>
            </a:rPr>
            <a:t>Durante 1.5 años, se hacen depósitos por mes vencido de S/. 12,000.00 cada uno, en una institución de ahorro que paga un interés del 3% mensual. Calcular la suma total acumulada en la cuenta corriente de ahorros al final de este tiempo.</a:t>
          </a:r>
        </a:p>
      </xdr:txBody>
    </xdr:sp>
    <xdr:clientData/>
  </xdr:twoCellAnchor>
  <xdr:twoCellAnchor>
    <xdr:from>
      <xdr:col>1</xdr:col>
      <xdr:colOff>123825</xdr:colOff>
      <xdr:row>32</xdr:row>
      <xdr:rowOff>66675</xdr:rowOff>
    </xdr:from>
    <xdr:to>
      <xdr:col>6</xdr:col>
      <xdr:colOff>752475</xdr:colOff>
      <xdr:row>32</xdr:row>
      <xdr:rowOff>66675</xdr:rowOff>
    </xdr:to>
    <xdr:sp>
      <xdr:nvSpPr>
        <xdr:cNvPr id="2" name="Line 2"/>
        <xdr:cNvSpPr>
          <a:spLocks/>
        </xdr:cNvSpPr>
      </xdr:nvSpPr>
      <xdr:spPr>
        <a:xfrm>
          <a:off x="885825" y="5267325"/>
          <a:ext cx="455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28</xdr:row>
      <xdr:rowOff>114300</xdr:rowOff>
    </xdr:from>
    <xdr:to>
      <xdr:col>6</xdr:col>
      <xdr:colOff>742950</xdr:colOff>
      <xdr:row>32</xdr:row>
      <xdr:rowOff>47625</xdr:rowOff>
    </xdr:to>
    <xdr:sp>
      <xdr:nvSpPr>
        <xdr:cNvPr id="3" name="Line 3"/>
        <xdr:cNvSpPr>
          <a:spLocks/>
        </xdr:cNvSpPr>
      </xdr:nvSpPr>
      <xdr:spPr>
        <a:xfrm flipV="1">
          <a:off x="5429250" y="4667250"/>
          <a:ext cx="0" cy="5810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32</xdr:row>
      <xdr:rowOff>95250</xdr:rowOff>
    </xdr:from>
    <xdr:to>
      <xdr:col>1</xdr:col>
      <xdr:colOff>428625</xdr:colOff>
      <xdr:row>35</xdr:row>
      <xdr:rowOff>19050</xdr:rowOff>
    </xdr:to>
    <xdr:sp>
      <xdr:nvSpPr>
        <xdr:cNvPr id="4" name="Line 4"/>
        <xdr:cNvSpPr>
          <a:spLocks/>
        </xdr:cNvSpPr>
      </xdr:nvSpPr>
      <xdr:spPr>
        <a:xfrm>
          <a:off x="1190625" y="5295900"/>
          <a:ext cx="0" cy="409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32</xdr:row>
      <xdr:rowOff>114300</xdr:rowOff>
    </xdr:from>
    <xdr:to>
      <xdr:col>2</xdr:col>
      <xdr:colOff>9525</xdr:colOff>
      <xdr:row>35</xdr:row>
      <xdr:rowOff>38100</xdr:rowOff>
    </xdr:to>
    <xdr:sp>
      <xdr:nvSpPr>
        <xdr:cNvPr id="5" name="Line 5"/>
        <xdr:cNvSpPr>
          <a:spLocks/>
        </xdr:cNvSpPr>
      </xdr:nvSpPr>
      <xdr:spPr>
        <a:xfrm>
          <a:off x="1533525" y="5314950"/>
          <a:ext cx="0" cy="409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752475</xdr:colOff>
      <xdr:row>32</xdr:row>
      <xdr:rowOff>95250</xdr:rowOff>
    </xdr:from>
    <xdr:to>
      <xdr:col>6</xdr:col>
      <xdr:colOff>752475</xdr:colOff>
      <xdr:row>35</xdr:row>
      <xdr:rowOff>19050</xdr:rowOff>
    </xdr:to>
    <xdr:sp>
      <xdr:nvSpPr>
        <xdr:cNvPr id="6" name="Line 6"/>
        <xdr:cNvSpPr>
          <a:spLocks/>
        </xdr:cNvSpPr>
      </xdr:nvSpPr>
      <xdr:spPr>
        <a:xfrm>
          <a:off x="5438775" y="5295900"/>
          <a:ext cx="0" cy="409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xdr:row>
      <xdr:rowOff>0</xdr:rowOff>
    </xdr:from>
    <xdr:to>
      <xdr:col>9</xdr:col>
      <xdr:colOff>0</xdr:colOff>
      <xdr:row>18</xdr:row>
      <xdr:rowOff>0</xdr:rowOff>
    </xdr:to>
    <xdr:sp>
      <xdr:nvSpPr>
        <xdr:cNvPr id="7" name="Rectangle 9"/>
        <xdr:cNvSpPr>
          <a:spLocks/>
        </xdr:cNvSpPr>
      </xdr:nvSpPr>
      <xdr:spPr>
        <a:xfrm>
          <a:off x="4686300" y="2609850"/>
          <a:ext cx="22860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28575</xdr:rowOff>
    </xdr:from>
    <xdr:to>
      <xdr:col>7</xdr:col>
      <xdr:colOff>342900</xdr:colOff>
      <xdr:row>15</xdr:row>
      <xdr:rowOff>0</xdr:rowOff>
    </xdr:to>
    <xdr:sp>
      <xdr:nvSpPr>
        <xdr:cNvPr id="1" name="TextBox 1"/>
        <xdr:cNvSpPr txBox="1">
          <a:spLocks noChangeArrowheads="1"/>
        </xdr:cNvSpPr>
      </xdr:nvSpPr>
      <xdr:spPr>
        <a:xfrm>
          <a:off x="4029075" y="1343025"/>
          <a:ext cx="2000250" cy="11049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Hallar el valor de contado de un artículo que a crédito se adquiere con 18 cuotas de S/ 20,000 cada una por mes vencido sabiendo que se cobra un interés del 2.5%  mensual.</a:t>
          </a:r>
        </a:p>
      </xdr:txBody>
    </xdr:sp>
    <xdr:clientData/>
  </xdr:twoCellAnchor>
  <xdr:twoCellAnchor>
    <xdr:from>
      <xdr:col>5</xdr:col>
      <xdr:colOff>0</xdr:colOff>
      <xdr:row>20</xdr:row>
      <xdr:rowOff>0</xdr:rowOff>
    </xdr:from>
    <xdr:to>
      <xdr:col>8</xdr:col>
      <xdr:colOff>0</xdr:colOff>
      <xdr:row>22</xdr:row>
      <xdr:rowOff>0</xdr:rowOff>
    </xdr:to>
    <xdr:sp>
      <xdr:nvSpPr>
        <xdr:cNvPr id="2" name="Rectangle 2"/>
        <xdr:cNvSpPr>
          <a:spLocks/>
        </xdr:cNvSpPr>
      </xdr:nvSpPr>
      <xdr:spPr>
        <a:xfrm>
          <a:off x="4029075" y="3257550"/>
          <a:ext cx="24193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7</xdr:row>
      <xdr:rowOff>9525</xdr:rowOff>
    </xdr:from>
    <xdr:to>
      <xdr:col>7</xdr:col>
      <xdr:colOff>828675</xdr:colOff>
      <xdr:row>18</xdr:row>
      <xdr:rowOff>95250</xdr:rowOff>
    </xdr:to>
    <xdr:sp>
      <xdr:nvSpPr>
        <xdr:cNvPr id="1" name="TextBox 1"/>
        <xdr:cNvSpPr txBox="1">
          <a:spLocks noChangeArrowheads="1"/>
        </xdr:cNvSpPr>
      </xdr:nvSpPr>
      <xdr:spPr>
        <a:xfrm>
          <a:off x="4257675" y="1143000"/>
          <a:ext cx="2228850" cy="1866900"/>
        </a:xfrm>
        <a:prstGeom prst="rect">
          <a:avLst/>
        </a:prstGeom>
        <a:solidFill>
          <a:srgbClr val="CCFFFF"/>
        </a:solidFill>
        <a:ln w="9525" cmpd="sng">
          <a:solidFill>
            <a:srgbClr val="99CCFF"/>
          </a:solidFill>
          <a:headEnd type="none"/>
          <a:tailEnd type="none"/>
        </a:ln>
      </xdr:spPr>
      <xdr:txBody>
        <a:bodyPr vertOverflow="clip" wrap="square"/>
        <a:p>
          <a:pPr algn="l">
            <a:defRPr/>
          </a:pPr>
          <a:r>
            <a:rPr lang="en-US" cap="none" sz="1000" b="0" i="0" u="none" baseline="0">
              <a:latin typeface="Arial"/>
              <a:ea typeface="Arial"/>
              <a:cs typeface="Arial"/>
            </a:rPr>
            <a:t>El propietario de una casa recibe  por concepto de arriendo de la misma S/.350,000.00 mensuales, de los cuales deposita el 40% cada mes en una institución de ahorro, que paga 2.5% de interés mensual. Realiza cada depósito el mismo día que recibe la renta. Si la casa estuvo arrendada por espacio de dos años, hallar la cantidad total acumulada en la cuenta de ahorros al final de los 2 años.</a:t>
          </a:r>
        </a:p>
      </xdr:txBody>
    </xdr:sp>
    <xdr:clientData/>
  </xdr:twoCellAnchor>
  <xdr:twoCellAnchor>
    <xdr:from>
      <xdr:col>1</xdr:col>
      <xdr:colOff>409575</xdr:colOff>
      <xdr:row>37</xdr:row>
      <xdr:rowOff>47625</xdr:rowOff>
    </xdr:from>
    <xdr:to>
      <xdr:col>5</xdr:col>
      <xdr:colOff>85725</xdr:colOff>
      <xdr:row>47</xdr:row>
      <xdr:rowOff>57150</xdr:rowOff>
    </xdr:to>
    <xdr:grpSp>
      <xdr:nvGrpSpPr>
        <xdr:cNvPr id="2" name="Group 30"/>
        <xdr:cNvGrpSpPr>
          <a:grpSpLocks/>
        </xdr:cNvGrpSpPr>
      </xdr:nvGrpSpPr>
      <xdr:grpSpPr>
        <a:xfrm>
          <a:off x="1171575" y="6038850"/>
          <a:ext cx="2981325" cy="1628775"/>
          <a:chOff x="122" y="632"/>
          <a:chExt cx="313" cy="171"/>
        </a:xfrm>
        <a:solidFill>
          <a:srgbClr val="FFFFFF"/>
        </a:solidFill>
      </xdr:grpSpPr>
      <xdr:sp>
        <xdr:nvSpPr>
          <xdr:cNvPr id="3" name="Line 14"/>
          <xdr:cNvSpPr>
            <a:spLocks/>
          </xdr:cNvSpPr>
        </xdr:nvSpPr>
        <xdr:spPr>
          <a:xfrm>
            <a:off x="131" y="722"/>
            <a:ext cx="2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5"/>
          <xdr:cNvSpPr>
            <a:spLocks/>
          </xdr:cNvSpPr>
        </xdr:nvSpPr>
        <xdr:spPr>
          <a:xfrm flipV="1">
            <a:off x="410" y="657"/>
            <a:ext cx="0" cy="6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16"/>
          <xdr:cNvSpPr>
            <a:spLocks/>
          </xdr:cNvSpPr>
        </xdr:nvSpPr>
        <xdr:spPr>
          <a:xfrm>
            <a:off x="188"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17"/>
          <xdr:cNvSpPr>
            <a:spLocks/>
          </xdr:cNvSpPr>
        </xdr:nvSpPr>
        <xdr:spPr>
          <a:xfrm>
            <a:off x="221"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18"/>
          <xdr:cNvSpPr>
            <a:spLocks/>
          </xdr:cNvSpPr>
        </xdr:nvSpPr>
        <xdr:spPr>
          <a:xfrm>
            <a:off x="251"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19"/>
          <xdr:cNvSpPr>
            <a:spLocks/>
          </xdr:cNvSpPr>
        </xdr:nvSpPr>
        <xdr:spPr>
          <a:xfrm>
            <a:off x="282"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20"/>
          <xdr:cNvSpPr>
            <a:spLocks/>
          </xdr:cNvSpPr>
        </xdr:nvSpPr>
        <xdr:spPr>
          <a:xfrm>
            <a:off x="307"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22"/>
          <xdr:cNvSpPr>
            <a:spLocks/>
          </xdr:cNvSpPr>
        </xdr:nvSpPr>
        <xdr:spPr>
          <a:xfrm>
            <a:off x="163"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23"/>
          <xdr:cNvSpPr>
            <a:spLocks/>
          </xdr:cNvSpPr>
        </xdr:nvSpPr>
        <xdr:spPr>
          <a:xfrm>
            <a:off x="333"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24"/>
          <xdr:cNvSpPr>
            <a:spLocks/>
          </xdr:cNvSpPr>
        </xdr:nvSpPr>
        <xdr:spPr>
          <a:xfrm>
            <a:off x="133" y="724"/>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25"/>
          <xdr:cNvSpPr>
            <a:spLocks/>
          </xdr:cNvSpPr>
        </xdr:nvSpPr>
        <xdr:spPr>
          <a:xfrm>
            <a:off x="387" y="726"/>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Line 26"/>
          <xdr:cNvSpPr>
            <a:spLocks/>
          </xdr:cNvSpPr>
        </xdr:nvSpPr>
        <xdr:spPr>
          <a:xfrm>
            <a:off x="409" y="723"/>
            <a:ext cx="1" cy="8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Box 28"/>
          <xdr:cNvSpPr txBox="1">
            <a:spLocks noChangeArrowheads="1"/>
          </xdr:cNvSpPr>
        </xdr:nvSpPr>
        <xdr:spPr>
          <a:xfrm>
            <a:off x="122" y="691"/>
            <a:ext cx="313" cy="24"/>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R1    R2  R3    R4    R5    R6  R7  R8         R24 </a:t>
            </a:r>
          </a:p>
        </xdr:txBody>
      </xdr:sp>
      <xdr:sp>
        <xdr:nvSpPr>
          <xdr:cNvPr id="16" name="TextBox 29"/>
          <xdr:cNvSpPr txBox="1">
            <a:spLocks noChangeArrowheads="1"/>
          </xdr:cNvSpPr>
        </xdr:nvSpPr>
        <xdr:spPr>
          <a:xfrm>
            <a:off x="158" y="632"/>
            <a:ext cx="114" cy="36"/>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anticipado</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7</xdr:row>
      <xdr:rowOff>19050</xdr:rowOff>
    </xdr:from>
    <xdr:to>
      <xdr:col>7</xdr:col>
      <xdr:colOff>666750</xdr:colOff>
      <xdr:row>18</xdr:row>
      <xdr:rowOff>47625</xdr:rowOff>
    </xdr:to>
    <xdr:sp>
      <xdr:nvSpPr>
        <xdr:cNvPr id="1" name="TextBox 1"/>
        <xdr:cNvSpPr txBox="1">
          <a:spLocks noChangeArrowheads="1"/>
        </xdr:cNvSpPr>
      </xdr:nvSpPr>
      <xdr:spPr>
        <a:xfrm>
          <a:off x="4248150" y="1152525"/>
          <a:ext cx="1866900" cy="18097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Usted tiene un contrato que estipula el pago de una deuda mediante 30 cuotas mensuales iguales de $22,000.00 cada una y un interés sobre saldos del 30% anual durante el primer año y del 33% anual de allí en adelante. Si usted desea saldar hoy ese contrato con un pago único ¿de cuánto es ese pago?</a:t>
          </a:r>
        </a:p>
      </xdr:txBody>
    </xdr:sp>
    <xdr:clientData/>
  </xdr:twoCellAnchor>
  <xdr:twoCellAnchor>
    <xdr:from>
      <xdr:col>1</xdr:col>
      <xdr:colOff>0</xdr:colOff>
      <xdr:row>49</xdr:row>
      <xdr:rowOff>104775</xdr:rowOff>
    </xdr:from>
    <xdr:to>
      <xdr:col>4</xdr:col>
      <xdr:colOff>800100</xdr:colOff>
      <xdr:row>49</xdr:row>
      <xdr:rowOff>104775</xdr:rowOff>
    </xdr:to>
    <xdr:sp>
      <xdr:nvSpPr>
        <xdr:cNvPr id="2" name="Line 2"/>
        <xdr:cNvSpPr>
          <a:spLocks/>
        </xdr:cNvSpPr>
      </xdr:nvSpPr>
      <xdr:spPr>
        <a:xfrm>
          <a:off x="762000" y="8039100"/>
          <a:ext cx="3086100" cy="0"/>
        </a:xfrm>
        <a:prstGeom prst="lin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45</xdr:row>
      <xdr:rowOff>19050</xdr:rowOff>
    </xdr:from>
    <xdr:to>
      <xdr:col>1</xdr:col>
      <xdr:colOff>161925</xdr:colOff>
      <xdr:row>49</xdr:row>
      <xdr:rowOff>104775</xdr:rowOff>
    </xdr:to>
    <xdr:sp>
      <xdr:nvSpPr>
        <xdr:cNvPr id="3" name="Line 3"/>
        <xdr:cNvSpPr>
          <a:spLocks/>
        </xdr:cNvSpPr>
      </xdr:nvSpPr>
      <xdr:spPr>
        <a:xfrm flipV="1">
          <a:off x="923925" y="7305675"/>
          <a:ext cx="0" cy="733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123825</xdr:rowOff>
    </xdr:from>
    <xdr:to>
      <xdr:col>2</xdr:col>
      <xdr:colOff>0</xdr:colOff>
      <xdr:row>51</xdr:row>
      <xdr:rowOff>152400</xdr:rowOff>
    </xdr:to>
    <xdr:sp>
      <xdr:nvSpPr>
        <xdr:cNvPr id="4" name="Line 4"/>
        <xdr:cNvSpPr>
          <a:spLocks/>
        </xdr:cNvSpPr>
      </xdr:nvSpPr>
      <xdr:spPr>
        <a:xfrm>
          <a:off x="1524000"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49</xdr:row>
      <xdr:rowOff>123825</xdr:rowOff>
    </xdr:from>
    <xdr:to>
      <xdr:col>4</xdr:col>
      <xdr:colOff>352425</xdr:colOff>
      <xdr:row>51</xdr:row>
      <xdr:rowOff>152400</xdr:rowOff>
    </xdr:to>
    <xdr:sp>
      <xdr:nvSpPr>
        <xdr:cNvPr id="5" name="Line 5"/>
        <xdr:cNvSpPr>
          <a:spLocks/>
        </xdr:cNvSpPr>
      </xdr:nvSpPr>
      <xdr:spPr>
        <a:xfrm>
          <a:off x="340042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49</xdr:row>
      <xdr:rowOff>123825</xdr:rowOff>
    </xdr:from>
    <xdr:to>
      <xdr:col>3</xdr:col>
      <xdr:colOff>638175</xdr:colOff>
      <xdr:row>51</xdr:row>
      <xdr:rowOff>152400</xdr:rowOff>
    </xdr:to>
    <xdr:sp>
      <xdr:nvSpPr>
        <xdr:cNvPr id="6" name="Line 6"/>
        <xdr:cNvSpPr>
          <a:spLocks/>
        </xdr:cNvSpPr>
      </xdr:nvSpPr>
      <xdr:spPr>
        <a:xfrm>
          <a:off x="292417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49</xdr:row>
      <xdr:rowOff>123825</xdr:rowOff>
    </xdr:from>
    <xdr:to>
      <xdr:col>3</xdr:col>
      <xdr:colOff>428625</xdr:colOff>
      <xdr:row>51</xdr:row>
      <xdr:rowOff>152400</xdr:rowOff>
    </xdr:to>
    <xdr:sp>
      <xdr:nvSpPr>
        <xdr:cNvPr id="7" name="Line 7"/>
        <xdr:cNvSpPr>
          <a:spLocks/>
        </xdr:cNvSpPr>
      </xdr:nvSpPr>
      <xdr:spPr>
        <a:xfrm>
          <a:off x="271462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49</xdr:row>
      <xdr:rowOff>114300</xdr:rowOff>
    </xdr:from>
    <xdr:to>
      <xdr:col>4</xdr:col>
      <xdr:colOff>771525</xdr:colOff>
      <xdr:row>51</xdr:row>
      <xdr:rowOff>142875</xdr:rowOff>
    </xdr:to>
    <xdr:sp>
      <xdr:nvSpPr>
        <xdr:cNvPr id="8" name="Line 8"/>
        <xdr:cNvSpPr>
          <a:spLocks/>
        </xdr:cNvSpPr>
      </xdr:nvSpPr>
      <xdr:spPr>
        <a:xfrm>
          <a:off x="3819525" y="8048625"/>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49</xdr:row>
      <xdr:rowOff>123825</xdr:rowOff>
    </xdr:from>
    <xdr:to>
      <xdr:col>2</xdr:col>
      <xdr:colOff>552450</xdr:colOff>
      <xdr:row>51</xdr:row>
      <xdr:rowOff>152400</xdr:rowOff>
    </xdr:to>
    <xdr:sp>
      <xdr:nvSpPr>
        <xdr:cNvPr id="9" name="Line 9"/>
        <xdr:cNvSpPr>
          <a:spLocks/>
        </xdr:cNvSpPr>
      </xdr:nvSpPr>
      <xdr:spPr>
        <a:xfrm>
          <a:off x="2076450"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47</xdr:row>
      <xdr:rowOff>66675</xdr:rowOff>
    </xdr:from>
    <xdr:to>
      <xdr:col>4</xdr:col>
      <xdr:colOff>771525</xdr:colOff>
      <xdr:row>52</xdr:row>
      <xdr:rowOff>0</xdr:rowOff>
    </xdr:to>
    <xdr:sp>
      <xdr:nvSpPr>
        <xdr:cNvPr id="10" name="Line 10"/>
        <xdr:cNvSpPr>
          <a:spLocks/>
        </xdr:cNvSpPr>
      </xdr:nvSpPr>
      <xdr:spPr>
        <a:xfrm>
          <a:off x="3819525" y="7677150"/>
          <a:ext cx="0" cy="74295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45</xdr:row>
      <xdr:rowOff>133350</xdr:rowOff>
    </xdr:from>
    <xdr:to>
      <xdr:col>1</xdr:col>
      <xdr:colOff>161925</xdr:colOff>
      <xdr:row>55</xdr:row>
      <xdr:rowOff>47625</xdr:rowOff>
    </xdr:to>
    <xdr:sp>
      <xdr:nvSpPr>
        <xdr:cNvPr id="11" name="Line 14"/>
        <xdr:cNvSpPr>
          <a:spLocks/>
        </xdr:cNvSpPr>
      </xdr:nvSpPr>
      <xdr:spPr>
        <a:xfrm>
          <a:off x="923925" y="7419975"/>
          <a:ext cx="0" cy="1533525"/>
        </a:xfrm>
        <a:prstGeom prst="line">
          <a:avLst/>
        </a:prstGeom>
        <a:noFill/>
        <a:ln w="9525"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49</xdr:row>
      <xdr:rowOff>123825</xdr:rowOff>
    </xdr:from>
    <xdr:to>
      <xdr:col>2</xdr:col>
      <xdr:colOff>361950</xdr:colOff>
      <xdr:row>51</xdr:row>
      <xdr:rowOff>152400</xdr:rowOff>
    </xdr:to>
    <xdr:sp>
      <xdr:nvSpPr>
        <xdr:cNvPr id="12" name="Line 15"/>
        <xdr:cNvSpPr>
          <a:spLocks/>
        </xdr:cNvSpPr>
      </xdr:nvSpPr>
      <xdr:spPr>
        <a:xfrm>
          <a:off x="1885950"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49</xdr:row>
      <xdr:rowOff>123825</xdr:rowOff>
    </xdr:from>
    <xdr:to>
      <xdr:col>1</xdr:col>
      <xdr:colOff>600075</xdr:colOff>
      <xdr:row>51</xdr:row>
      <xdr:rowOff>152400</xdr:rowOff>
    </xdr:to>
    <xdr:sp>
      <xdr:nvSpPr>
        <xdr:cNvPr id="13" name="Line 16"/>
        <xdr:cNvSpPr>
          <a:spLocks/>
        </xdr:cNvSpPr>
      </xdr:nvSpPr>
      <xdr:spPr>
        <a:xfrm>
          <a:off x="136207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49</xdr:row>
      <xdr:rowOff>123825</xdr:rowOff>
    </xdr:from>
    <xdr:to>
      <xdr:col>1</xdr:col>
      <xdr:colOff>457200</xdr:colOff>
      <xdr:row>51</xdr:row>
      <xdr:rowOff>152400</xdr:rowOff>
    </xdr:to>
    <xdr:sp>
      <xdr:nvSpPr>
        <xdr:cNvPr id="14" name="Line 17"/>
        <xdr:cNvSpPr>
          <a:spLocks/>
        </xdr:cNvSpPr>
      </xdr:nvSpPr>
      <xdr:spPr>
        <a:xfrm>
          <a:off x="1219200"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49</xdr:row>
      <xdr:rowOff>123825</xdr:rowOff>
    </xdr:from>
    <xdr:to>
      <xdr:col>1</xdr:col>
      <xdr:colOff>323850</xdr:colOff>
      <xdr:row>51</xdr:row>
      <xdr:rowOff>152400</xdr:rowOff>
    </xdr:to>
    <xdr:sp>
      <xdr:nvSpPr>
        <xdr:cNvPr id="15" name="Line 18"/>
        <xdr:cNvSpPr>
          <a:spLocks/>
        </xdr:cNvSpPr>
      </xdr:nvSpPr>
      <xdr:spPr>
        <a:xfrm>
          <a:off x="1085850"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49</xdr:row>
      <xdr:rowOff>123825</xdr:rowOff>
    </xdr:from>
    <xdr:to>
      <xdr:col>2</xdr:col>
      <xdr:colOff>209550</xdr:colOff>
      <xdr:row>51</xdr:row>
      <xdr:rowOff>152400</xdr:rowOff>
    </xdr:to>
    <xdr:sp>
      <xdr:nvSpPr>
        <xdr:cNvPr id="16" name="Line 19"/>
        <xdr:cNvSpPr>
          <a:spLocks/>
        </xdr:cNvSpPr>
      </xdr:nvSpPr>
      <xdr:spPr>
        <a:xfrm>
          <a:off x="1733550"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49</xdr:row>
      <xdr:rowOff>123825</xdr:rowOff>
    </xdr:from>
    <xdr:to>
      <xdr:col>2</xdr:col>
      <xdr:colOff>714375</xdr:colOff>
      <xdr:row>51</xdr:row>
      <xdr:rowOff>152400</xdr:rowOff>
    </xdr:to>
    <xdr:sp>
      <xdr:nvSpPr>
        <xdr:cNvPr id="17" name="Line 20"/>
        <xdr:cNvSpPr>
          <a:spLocks/>
        </xdr:cNvSpPr>
      </xdr:nvSpPr>
      <xdr:spPr>
        <a:xfrm>
          <a:off x="223837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49</xdr:row>
      <xdr:rowOff>123825</xdr:rowOff>
    </xdr:from>
    <xdr:to>
      <xdr:col>4</xdr:col>
      <xdr:colOff>66675</xdr:colOff>
      <xdr:row>51</xdr:row>
      <xdr:rowOff>152400</xdr:rowOff>
    </xdr:to>
    <xdr:sp>
      <xdr:nvSpPr>
        <xdr:cNvPr id="18" name="Line 21"/>
        <xdr:cNvSpPr>
          <a:spLocks/>
        </xdr:cNvSpPr>
      </xdr:nvSpPr>
      <xdr:spPr>
        <a:xfrm>
          <a:off x="311467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49</xdr:row>
      <xdr:rowOff>123825</xdr:rowOff>
    </xdr:from>
    <xdr:to>
      <xdr:col>4</xdr:col>
      <xdr:colOff>504825</xdr:colOff>
      <xdr:row>51</xdr:row>
      <xdr:rowOff>152400</xdr:rowOff>
    </xdr:to>
    <xdr:sp>
      <xdr:nvSpPr>
        <xdr:cNvPr id="19" name="Line 22"/>
        <xdr:cNvSpPr>
          <a:spLocks/>
        </xdr:cNvSpPr>
      </xdr:nvSpPr>
      <xdr:spPr>
        <a:xfrm>
          <a:off x="3552825" y="8058150"/>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46</xdr:row>
      <xdr:rowOff>76200</xdr:rowOff>
    </xdr:from>
    <xdr:to>
      <xdr:col>3</xdr:col>
      <xdr:colOff>428625</xdr:colOff>
      <xdr:row>55</xdr:row>
      <xdr:rowOff>57150</xdr:rowOff>
    </xdr:to>
    <xdr:sp>
      <xdr:nvSpPr>
        <xdr:cNvPr id="20" name="Line 23"/>
        <xdr:cNvSpPr>
          <a:spLocks/>
        </xdr:cNvSpPr>
      </xdr:nvSpPr>
      <xdr:spPr>
        <a:xfrm>
          <a:off x="2705100" y="7524750"/>
          <a:ext cx="9525" cy="1438275"/>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48</xdr:row>
      <xdr:rowOff>95250</xdr:rowOff>
    </xdr:from>
    <xdr:to>
      <xdr:col>1</xdr:col>
      <xdr:colOff>723900</xdr:colOff>
      <xdr:row>48</xdr:row>
      <xdr:rowOff>95250</xdr:rowOff>
    </xdr:to>
    <xdr:sp>
      <xdr:nvSpPr>
        <xdr:cNvPr id="21" name="Line 24"/>
        <xdr:cNvSpPr>
          <a:spLocks/>
        </xdr:cNvSpPr>
      </xdr:nvSpPr>
      <xdr:spPr>
        <a:xfrm>
          <a:off x="933450" y="7867650"/>
          <a:ext cx="552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48</xdr:row>
      <xdr:rowOff>85725</xdr:rowOff>
    </xdr:from>
    <xdr:to>
      <xdr:col>3</xdr:col>
      <xdr:colOff>742950</xdr:colOff>
      <xdr:row>48</xdr:row>
      <xdr:rowOff>85725</xdr:rowOff>
    </xdr:to>
    <xdr:sp>
      <xdr:nvSpPr>
        <xdr:cNvPr id="22" name="Line 25"/>
        <xdr:cNvSpPr>
          <a:spLocks/>
        </xdr:cNvSpPr>
      </xdr:nvSpPr>
      <xdr:spPr>
        <a:xfrm>
          <a:off x="2314575" y="785812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7</xdr:row>
      <xdr:rowOff>0</xdr:rowOff>
    </xdr:from>
    <xdr:to>
      <xdr:col>6</xdr:col>
      <xdr:colOff>609600</xdr:colOff>
      <xdr:row>18</xdr:row>
      <xdr:rowOff>28575</xdr:rowOff>
    </xdr:to>
    <xdr:sp>
      <xdr:nvSpPr>
        <xdr:cNvPr id="1" name="TextBox 1"/>
        <xdr:cNvSpPr txBox="1">
          <a:spLocks noChangeArrowheads="1"/>
        </xdr:cNvSpPr>
      </xdr:nvSpPr>
      <xdr:spPr>
        <a:xfrm>
          <a:off x="3505200" y="1133475"/>
          <a:ext cx="1866900" cy="18097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adquiere hoy un electrodoméstico financiado de la siguiente manera: 18 cuotas mensuales de S/.26,000.00 cada una, para cancelar la primera dentro de 5 meses y una tasa de interés del 3% mensual. Transcurido un mes se opta por cubrir en un solo pago el valor de la deuda. Hallar el valor de este pago único.</a:t>
          </a:r>
        </a:p>
      </xdr:txBody>
    </xdr:sp>
    <xdr:clientData/>
  </xdr:twoCellAnchor>
  <xdr:twoCellAnchor>
    <xdr:from>
      <xdr:col>1</xdr:col>
      <xdr:colOff>0</xdr:colOff>
      <xdr:row>31</xdr:row>
      <xdr:rowOff>104775</xdr:rowOff>
    </xdr:from>
    <xdr:to>
      <xdr:col>3</xdr:col>
      <xdr:colOff>800100</xdr:colOff>
      <xdr:row>31</xdr:row>
      <xdr:rowOff>104775</xdr:rowOff>
    </xdr:to>
    <xdr:sp>
      <xdr:nvSpPr>
        <xdr:cNvPr id="2" name="Line 2"/>
        <xdr:cNvSpPr>
          <a:spLocks/>
        </xdr:cNvSpPr>
      </xdr:nvSpPr>
      <xdr:spPr>
        <a:xfrm>
          <a:off x="752475" y="5124450"/>
          <a:ext cx="2457450" cy="0"/>
        </a:xfrm>
        <a:prstGeom prst="lin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27</xdr:row>
      <xdr:rowOff>19050</xdr:rowOff>
    </xdr:from>
    <xdr:to>
      <xdr:col>1</xdr:col>
      <xdr:colOff>304800</xdr:colOff>
      <xdr:row>31</xdr:row>
      <xdr:rowOff>104775</xdr:rowOff>
    </xdr:to>
    <xdr:sp>
      <xdr:nvSpPr>
        <xdr:cNvPr id="3" name="Line 3"/>
        <xdr:cNvSpPr>
          <a:spLocks/>
        </xdr:cNvSpPr>
      </xdr:nvSpPr>
      <xdr:spPr>
        <a:xfrm flipV="1">
          <a:off x="1057275" y="4391025"/>
          <a:ext cx="0" cy="733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31</xdr:row>
      <xdr:rowOff>123825</xdr:rowOff>
    </xdr:from>
    <xdr:to>
      <xdr:col>2</xdr:col>
      <xdr:colOff>200025</xdr:colOff>
      <xdr:row>33</xdr:row>
      <xdr:rowOff>152400</xdr:rowOff>
    </xdr:to>
    <xdr:sp>
      <xdr:nvSpPr>
        <xdr:cNvPr id="4" name="Line 4"/>
        <xdr:cNvSpPr>
          <a:spLocks/>
        </xdr:cNvSpPr>
      </xdr:nvSpPr>
      <xdr:spPr>
        <a:xfrm>
          <a:off x="184785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123825</xdr:rowOff>
    </xdr:from>
    <xdr:to>
      <xdr:col>3</xdr:col>
      <xdr:colOff>352425</xdr:colOff>
      <xdr:row>33</xdr:row>
      <xdr:rowOff>152400</xdr:rowOff>
    </xdr:to>
    <xdr:sp>
      <xdr:nvSpPr>
        <xdr:cNvPr id="5" name="Line 5"/>
        <xdr:cNvSpPr>
          <a:spLocks/>
        </xdr:cNvSpPr>
      </xdr:nvSpPr>
      <xdr:spPr>
        <a:xfrm>
          <a:off x="276225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31</xdr:row>
      <xdr:rowOff>123825</xdr:rowOff>
    </xdr:from>
    <xdr:to>
      <xdr:col>3</xdr:col>
      <xdr:colOff>171450</xdr:colOff>
      <xdr:row>33</xdr:row>
      <xdr:rowOff>152400</xdr:rowOff>
    </xdr:to>
    <xdr:sp>
      <xdr:nvSpPr>
        <xdr:cNvPr id="6" name="Line 6"/>
        <xdr:cNvSpPr>
          <a:spLocks/>
        </xdr:cNvSpPr>
      </xdr:nvSpPr>
      <xdr:spPr>
        <a:xfrm>
          <a:off x="2581275"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31</xdr:row>
      <xdr:rowOff>123825</xdr:rowOff>
    </xdr:from>
    <xdr:to>
      <xdr:col>2</xdr:col>
      <xdr:colOff>714375</xdr:colOff>
      <xdr:row>33</xdr:row>
      <xdr:rowOff>152400</xdr:rowOff>
    </xdr:to>
    <xdr:sp>
      <xdr:nvSpPr>
        <xdr:cNvPr id="7" name="Line 7"/>
        <xdr:cNvSpPr>
          <a:spLocks/>
        </xdr:cNvSpPr>
      </xdr:nvSpPr>
      <xdr:spPr>
        <a:xfrm>
          <a:off x="2362200"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31</xdr:row>
      <xdr:rowOff>114300</xdr:rowOff>
    </xdr:from>
    <xdr:to>
      <xdr:col>3</xdr:col>
      <xdr:colOff>771525</xdr:colOff>
      <xdr:row>33</xdr:row>
      <xdr:rowOff>142875</xdr:rowOff>
    </xdr:to>
    <xdr:sp>
      <xdr:nvSpPr>
        <xdr:cNvPr id="8" name="Line 8"/>
        <xdr:cNvSpPr>
          <a:spLocks/>
        </xdr:cNvSpPr>
      </xdr:nvSpPr>
      <xdr:spPr>
        <a:xfrm>
          <a:off x="3181350" y="5133975"/>
          <a:ext cx="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31</xdr:row>
      <xdr:rowOff>123825</xdr:rowOff>
    </xdr:from>
    <xdr:to>
      <xdr:col>2</xdr:col>
      <xdr:colOff>552450</xdr:colOff>
      <xdr:row>33</xdr:row>
      <xdr:rowOff>152400</xdr:rowOff>
    </xdr:to>
    <xdr:sp>
      <xdr:nvSpPr>
        <xdr:cNvPr id="9" name="Line 9"/>
        <xdr:cNvSpPr>
          <a:spLocks/>
        </xdr:cNvSpPr>
      </xdr:nvSpPr>
      <xdr:spPr>
        <a:xfrm>
          <a:off x="2200275"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29</xdr:row>
      <xdr:rowOff>66675</xdr:rowOff>
    </xdr:from>
    <xdr:to>
      <xdr:col>3</xdr:col>
      <xdr:colOff>771525</xdr:colOff>
      <xdr:row>34</xdr:row>
      <xdr:rowOff>0</xdr:rowOff>
    </xdr:to>
    <xdr:sp>
      <xdr:nvSpPr>
        <xdr:cNvPr id="10" name="Line 10"/>
        <xdr:cNvSpPr>
          <a:spLocks/>
        </xdr:cNvSpPr>
      </xdr:nvSpPr>
      <xdr:spPr>
        <a:xfrm>
          <a:off x="3181350" y="4762500"/>
          <a:ext cx="0" cy="74295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133350</xdr:rowOff>
    </xdr:from>
    <xdr:to>
      <xdr:col>2</xdr:col>
      <xdr:colOff>0</xdr:colOff>
      <xdr:row>37</xdr:row>
      <xdr:rowOff>47625</xdr:rowOff>
    </xdr:to>
    <xdr:sp>
      <xdr:nvSpPr>
        <xdr:cNvPr id="11" name="Line 13"/>
        <xdr:cNvSpPr>
          <a:spLocks/>
        </xdr:cNvSpPr>
      </xdr:nvSpPr>
      <xdr:spPr>
        <a:xfrm>
          <a:off x="1647825" y="4505325"/>
          <a:ext cx="0" cy="1533525"/>
        </a:xfrm>
        <a:prstGeom prst="line">
          <a:avLst/>
        </a:prstGeom>
        <a:noFill/>
        <a:ln w="9525"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27</xdr:row>
      <xdr:rowOff>133350</xdr:rowOff>
    </xdr:from>
    <xdr:to>
      <xdr:col>1</xdr:col>
      <xdr:colOff>161925</xdr:colOff>
      <xdr:row>37</xdr:row>
      <xdr:rowOff>47625</xdr:rowOff>
    </xdr:to>
    <xdr:sp>
      <xdr:nvSpPr>
        <xdr:cNvPr id="12" name="Line 15"/>
        <xdr:cNvSpPr>
          <a:spLocks/>
        </xdr:cNvSpPr>
      </xdr:nvSpPr>
      <xdr:spPr>
        <a:xfrm>
          <a:off x="914400" y="4505325"/>
          <a:ext cx="0" cy="1533525"/>
        </a:xfrm>
        <a:prstGeom prst="line">
          <a:avLst/>
        </a:prstGeom>
        <a:noFill/>
        <a:ln w="9525"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31</xdr:row>
      <xdr:rowOff>123825</xdr:rowOff>
    </xdr:from>
    <xdr:to>
      <xdr:col>2</xdr:col>
      <xdr:colOff>361950</xdr:colOff>
      <xdr:row>33</xdr:row>
      <xdr:rowOff>152400</xdr:rowOff>
    </xdr:to>
    <xdr:sp>
      <xdr:nvSpPr>
        <xdr:cNvPr id="13" name="Line 16"/>
        <xdr:cNvSpPr>
          <a:spLocks/>
        </xdr:cNvSpPr>
      </xdr:nvSpPr>
      <xdr:spPr>
        <a:xfrm>
          <a:off x="2009775" y="514350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31</xdr:row>
      <xdr:rowOff>133350</xdr:rowOff>
    </xdr:from>
    <xdr:to>
      <xdr:col>2</xdr:col>
      <xdr:colOff>19050</xdr:colOff>
      <xdr:row>34</xdr:row>
      <xdr:rowOff>0</xdr:rowOff>
    </xdr:to>
    <xdr:sp>
      <xdr:nvSpPr>
        <xdr:cNvPr id="14" name="Line 17"/>
        <xdr:cNvSpPr>
          <a:spLocks/>
        </xdr:cNvSpPr>
      </xdr:nvSpPr>
      <xdr:spPr>
        <a:xfrm>
          <a:off x="1666875" y="5153025"/>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27</xdr:row>
      <xdr:rowOff>114300</xdr:rowOff>
    </xdr:from>
    <xdr:to>
      <xdr:col>1</xdr:col>
      <xdr:colOff>733425</xdr:colOff>
      <xdr:row>37</xdr:row>
      <xdr:rowOff>28575</xdr:rowOff>
    </xdr:to>
    <xdr:sp>
      <xdr:nvSpPr>
        <xdr:cNvPr id="15" name="Line 21"/>
        <xdr:cNvSpPr>
          <a:spLocks/>
        </xdr:cNvSpPr>
      </xdr:nvSpPr>
      <xdr:spPr>
        <a:xfrm>
          <a:off x="1485900" y="4486275"/>
          <a:ext cx="0" cy="1533525"/>
        </a:xfrm>
        <a:prstGeom prst="line">
          <a:avLst/>
        </a:prstGeom>
        <a:noFill/>
        <a:ln w="9525" cmpd="sng">
          <a:solidFill>
            <a:srgbClr val="008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4</xdr:row>
      <xdr:rowOff>9525</xdr:rowOff>
    </xdr:from>
    <xdr:to>
      <xdr:col>7</xdr:col>
      <xdr:colOff>609600</xdr:colOff>
      <xdr:row>12</xdr:row>
      <xdr:rowOff>9525</xdr:rowOff>
    </xdr:to>
    <xdr:sp>
      <xdr:nvSpPr>
        <xdr:cNvPr id="1" name="TextBox 1"/>
        <xdr:cNvSpPr txBox="1">
          <a:spLocks noChangeArrowheads="1"/>
        </xdr:cNvSpPr>
      </xdr:nvSpPr>
      <xdr:spPr>
        <a:xfrm>
          <a:off x="4305300" y="657225"/>
          <a:ext cx="1866900" cy="1314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tiene una obligación que en un primer momento se habría pactado cubrir en 18 cuotas de S/.15,000.00 por mes anticipado, se decide pagarla al contado. Si la tasa de interés acordada es del 3% mensual, hallar el valor al contado</a:t>
          </a:r>
        </a:p>
      </xdr:txBody>
    </xdr:sp>
    <xdr:clientData/>
  </xdr:twoCellAnchor>
  <xdr:twoCellAnchor>
    <xdr:from>
      <xdr:col>1</xdr:col>
      <xdr:colOff>247650</xdr:colOff>
      <xdr:row>28</xdr:row>
      <xdr:rowOff>19050</xdr:rowOff>
    </xdr:from>
    <xdr:to>
      <xdr:col>4</xdr:col>
      <xdr:colOff>800100</xdr:colOff>
      <xdr:row>35</xdr:row>
      <xdr:rowOff>0</xdr:rowOff>
    </xdr:to>
    <xdr:grpSp>
      <xdr:nvGrpSpPr>
        <xdr:cNvPr id="2" name="Group 26"/>
        <xdr:cNvGrpSpPr>
          <a:grpSpLocks/>
        </xdr:cNvGrpSpPr>
      </xdr:nvGrpSpPr>
      <xdr:grpSpPr>
        <a:xfrm>
          <a:off x="1009650" y="4572000"/>
          <a:ext cx="3000375" cy="1114425"/>
          <a:chOff x="106" y="480"/>
          <a:chExt cx="315" cy="117"/>
        </a:xfrm>
        <a:solidFill>
          <a:srgbClr val="FFFFFF"/>
        </a:solidFill>
      </xdr:grpSpPr>
      <xdr:sp>
        <xdr:nvSpPr>
          <xdr:cNvPr id="3" name="Line 14"/>
          <xdr:cNvSpPr>
            <a:spLocks/>
          </xdr:cNvSpPr>
        </xdr:nvSpPr>
        <xdr:spPr>
          <a:xfrm>
            <a:off x="121" y="557"/>
            <a:ext cx="300" cy="0"/>
          </a:xfrm>
          <a:prstGeom prst="lin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5"/>
          <xdr:cNvSpPr>
            <a:spLocks/>
          </xdr:cNvSpPr>
        </xdr:nvSpPr>
        <xdr:spPr>
          <a:xfrm flipV="1">
            <a:off x="123" y="480"/>
            <a:ext cx="0" cy="7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16"/>
          <xdr:cNvSpPr>
            <a:spLocks/>
          </xdr:cNvSpPr>
        </xdr:nvSpPr>
        <xdr:spPr>
          <a:xfrm>
            <a:off x="177" y="559"/>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17"/>
          <xdr:cNvSpPr>
            <a:spLocks/>
          </xdr:cNvSpPr>
        </xdr:nvSpPr>
        <xdr:spPr>
          <a:xfrm>
            <a:off x="209" y="559"/>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18"/>
          <xdr:cNvSpPr>
            <a:spLocks/>
          </xdr:cNvSpPr>
        </xdr:nvSpPr>
        <xdr:spPr>
          <a:xfrm>
            <a:off x="238" y="559"/>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19"/>
          <xdr:cNvSpPr>
            <a:spLocks/>
          </xdr:cNvSpPr>
        </xdr:nvSpPr>
        <xdr:spPr>
          <a:xfrm>
            <a:off x="275" y="559"/>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20"/>
          <xdr:cNvSpPr>
            <a:spLocks/>
          </xdr:cNvSpPr>
        </xdr:nvSpPr>
        <xdr:spPr>
          <a:xfrm>
            <a:off x="369" y="558"/>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21"/>
          <xdr:cNvSpPr>
            <a:spLocks/>
          </xdr:cNvSpPr>
        </xdr:nvSpPr>
        <xdr:spPr>
          <a:xfrm>
            <a:off x="123" y="559"/>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8" y="519"/>
            <a:ext cx="0" cy="7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Box 24"/>
          <xdr:cNvSpPr txBox="1">
            <a:spLocks noChangeArrowheads="1"/>
          </xdr:cNvSpPr>
        </xdr:nvSpPr>
        <xdr:spPr>
          <a:xfrm>
            <a:off x="106" y="529"/>
            <a:ext cx="291" cy="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R1           R2     R3     R4.........................R18 </a:t>
            </a:r>
          </a:p>
        </xdr:txBody>
      </xdr:sp>
      <xdr:sp>
        <xdr:nvSpPr>
          <xdr:cNvPr id="13" name="TextBox 25"/>
          <xdr:cNvSpPr txBox="1">
            <a:spLocks noChangeArrowheads="1"/>
          </xdr:cNvSpPr>
        </xdr:nvSpPr>
        <xdr:spPr>
          <a:xfrm>
            <a:off x="192" y="490"/>
            <a:ext cx="93" cy="3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anticipado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2</xdr:row>
      <xdr:rowOff>123825</xdr:rowOff>
    </xdr:from>
    <xdr:to>
      <xdr:col>7</xdr:col>
      <xdr:colOff>285750</xdr:colOff>
      <xdr:row>7</xdr:row>
      <xdr:rowOff>114300</xdr:rowOff>
    </xdr:to>
    <xdr:sp>
      <xdr:nvSpPr>
        <xdr:cNvPr id="1" name="TextBox 2"/>
        <xdr:cNvSpPr txBox="1">
          <a:spLocks noChangeArrowheads="1"/>
        </xdr:cNvSpPr>
      </xdr:nvSpPr>
      <xdr:spPr>
        <a:xfrm>
          <a:off x="3695700" y="447675"/>
          <a:ext cx="2162175" cy="800100"/>
        </a:xfrm>
        <a:prstGeom prst="rect">
          <a:avLst/>
        </a:prstGeom>
        <a:solidFill>
          <a:srgbClr val="CCFFFF"/>
        </a:solidFill>
        <a:ln w="9525" cmpd="sng">
          <a:solidFill>
            <a:srgbClr val="99CCFF"/>
          </a:solidFill>
          <a:headEnd type="none"/>
          <a:tailEnd type="none"/>
        </a:ln>
      </xdr:spPr>
      <xdr:txBody>
        <a:bodyPr vertOverflow="clip" wrap="square"/>
        <a:p>
          <a:pPr algn="l">
            <a:defRPr/>
          </a:pPr>
          <a:r>
            <a:rPr lang="en-US" cap="none" sz="1000" b="0" i="0" u="none" baseline="0">
              <a:latin typeface="Arial"/>
              <a:ea typeface="Arial"/>
              <a:cs typeface="Arial"/>
            </a:rPr>
            <a:t>Financiar S/. 5,400,000.00 a un año y medio en cuotas trimestrales iguales a un interés del 32% nominal anual capitalizables trimestralmente
</a:t>
          </a:r>
        </a:p>
      </xdr:txBody>
    </xdr:sp>
    <xdr:clientData/>
  </xdr:twoCellAnchor>
  <xdr:twoCellAnchor>
    <xdr:from>
      <xdr:col>5</xdr:col>
      <xdr:colOff>333375</xdr:colOff>
      <xdr:row>12</xdr:row>
      <xdr:rowOff>19050</xdr:rowOff>
    </xdr:from>
    <xdr:to>
      <xdr:col>7</xdr:col>
      <xdr:colOff>409575</xdr:colOff>
      <xdr:row>16</xdr:row>
      <xdr:rowOff>152400</xdr:rowOff>
    </xdr:to>
    <xdr:grpSp>
      <xdr:nvGrpSpPr>
        <xdr:cNvPr id="2" name="Group 16"/>
        <xdr:cNvGrpSpPr>
          <a:grpSpLocks/>
        </xdr:cNvGrpSpPr>
      </xdr:nvGrpSpPr>
      <xdr:grpSpPr>
        <a:xfrm>
          <a:off x="4362450" y="1981200"/>
          <a:ext cx="1619250" cy="781050"/>
          <a:chOff x="458" y="208"/>
          <a:chExt cx="170" cy="82"/>
        </a:xfrm>
        <a:solidFill>
          <a:srgbClr val="FFFFFF"/>
        </a:solidFill>
      </xdr:grpSpPr>
      <xdr:sp>
        <xdr:nvSpPr>
          <xdr:cNvPr id="3" name="Line 4"/>
          <xdr:cNvSpPr>
            <a:spLocks/>
          </xdr:cNvSpPr>
        </xdr:nvSpPr>
        <xdr:spPr>
          <a:xfrm>
            <a:off x="458" y="251"/>
            <a:ext cx="169" cy="0"/>
          </a:xfrm>
          <a:prstGeom prst="lin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5"/>
          <xdr:cNvSpPr>
            <a:spLocks/>
          </xdr:cNvSpPr>
        </xdr:nvSpPr>
        <xdr:spPr>
          <a:xfrm flipV="1">
            <a:off x="460" y="208"/>
            <a:ext cx="0" cy="4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6"/>
          <xdr:cNvSpPr>
            <a:spLocks/>
          </xdr:cNvSpPr>
        </xdr:nvSpPr>
        <xdr:spPr>
          <a:xfrm>
            <a:off x="514" y="253"/>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7"/>
          <xdr:cNvSpPr>
            <a:spLocks/>
          </xdr:cNvSpPr>
        </xdr:nvSpPr>
        <xdr:spPr>
          <a:xfrm>
            <a:off x="546" y="253"/>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8"/>
          <xdr:cNvSpPr>
            <a:spLocks/>
          </xdr:cNvSpPr>
        </xdr:nvSpPr>
        <xdr:spPr>
          <a:xfrm>
            <a:off x="575" y="253"/>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9"/>
          <xdr:cNvSpPr>
            <a:spLocks/>
          </xdr:cNvSpPr>
        </xdr:nvSpPr>
        <xdr:spPr>
          <a:xfrm>
            <a:off x="605" y="253"/>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10"/>
          <xdr:cNvSpPr>
            <a:spLocks/>
          </xdr:cNvSpPr>
        </xdr:nvSpPr>
        <xdr:spPr>
          <a:xfrm>
            <a:off x="628" y="252"/>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2"/>
          <xdr:cNvSpPr>
            <a:spLocks/>
          </xdr:cNvSpPr>
        </xdr:nvSpPr>
        <xdr:spPr>
          <a:xfrm>
            <a:off x="489" y="253"/>
            <a:ext cx="0"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409575</xdr:colOff>
      <xdr:row>31</xdr:row>
      <xdr:rowOff>28575</xdr:rowOff>
    </xdr:from>
    <xdr:to>
      <xdr:col>6</xdr:col>
      <xdr:colOff>504825</xdr:colOff>
      <xdr:row>46</xdr:row>
      <xdr:rowOff>57150</xdr:rowOff>
    </xdr:to>
    <xdr:graphicFrame>
      <xdr:nvGraphicFramePr>
        <xdr:cNvPr id="11" name="Chart 18"/>
        <xdr:cNvGraphicFramePr/>
      </xdr:nvGraphicFramePr>
      <xdr:xfrm>
        <a:off x="1171575" y="5067300"/>
        <a:ext cx="4143375" cy="2457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19</xdr:row>
      <xdr:rowOff>85725</xdr:rowOff>
    </xdr:from>
    <xdr:to>
      <xdr:col>8</xdr:col>
      <xdr:colOff>704850</xdr:colOff>
      <xdr:row>24</xdr:row>
      <xdr:rowOff>47625</xdr:rowOff>
    </xdr:to>
    <xdr:sp>
      <xdr:nvSpPr>
        <xdr:cNvPr id="1" name="TextBox 1"/>
        <xdr:cNvSpPr txBox="1">
          <a:spLocks noChangeArrowheads="1"/>
        </xdr:cNvSpPr>
      </xdr:nvSpPr>
      <xdr:spPr>
        <a:xfrm>
          <a:off x="3867150" y="3181350"/>
          <a:ext cx="2990850" cy="771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 activo que de contado tiene un valor de 32,000 puede adquirirse financiado a 20 cuotas mensuales de 2,100 cada una. ¿Cuál es la tasa de interés mensual que se cobra?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5</xdr:row>
      <xdr:rowOff>9525</xdr:rowOff>
    </xdr:from>
    <xdr:to>
      <xdr:col>7</xdr:col>
      <xdr:colOff>552450</xdr:colOff>
      <xdr:row>10</xdr:row>
      <xdr:rowOff>123825</xdr:rowOff>
    </xdr:to>
    <xdr:sp>
      <xdr:nvSpPr>
        <xdr:cNvPr id="1" name="TextBox 1"/>
        <xdr:cNvSpPr txBox="1">
          <a:spLocks noChangeArrowheads="1"/>
        </xdr:cNvSpPr>
      </xdr:nvSpPr>
      <xdr:spPr>
        <a:xfrm>
          <a:off x="3419475" y="819150"/>
          <a:ext cx="2505075" cy="923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tiene una deuda hoy de $ 42,000 y debe cubrirse en cuotas mensuales de $2,000.00 cada una; si la tasa de interés que cobra es del 3% mensual, ¿al cabo de cuánto tiempo se habrá pagado la deuda?</a:t>
          </a:r>
        </a:p>
      </xdr:txBody>
    </xdr:sp>
    <xdr:clientData/>
  </xdr:twoCellAnchor>
  <xdr:twoCellAnchor>
    <xdr:from>
      <xdr:col>1</xdr:col>
      <xdr:colOff>190500</xdr:colOff>
      <xdr:row>9</xdr:row>
      <xdr:rowOff>76200</xdr:rowOff>
    </xdr:from>
    <xdr:to>
      <xdr:col>6</xdr:col>
      <xdr:colOff>466725</xdr:colOff>
      <xdr:row>17</xdr:row>
      <xdr:rowOff>9525</xdr:rowOff>
    </xdr:to>
    <xdr:grpSp>
      <xdr:nvGrpSpPr>
        <xdr:cNvPr id="2" name="Group 9"/>
        <xdr:cNvGrpSpPr>
          <a:grpSpLocks/>
        </xdr:cNvGrpSpPr>
      </xdr:nvGrpSpPr>
      <xdr:grpSpPr>
        <a:xfrm>
          <a:off x="952500" y="1533525"/>
          <a:ext cx="4124325" cy="1228725"/>
          <a:chOff x="100" y="161"/>
          <a:chExt cx="433" cy="129"/>
        </a:xfrm>
        <a:solidFill>
          <a:srgbClr val="FFFFFF"/>
        </a:solidFill>
      </xdr:grpSpPr>
      <xdr:sp>
        <xdr:nvSpPr>
          <xdr:cNvPr id="3" name="Line 2"/>
          <xdr:cNvSpPr>
            <a:spLocks/>
          </xdr:cNvSpPr>
        </xdr:nvSpPr>
        <xdr:spPr>
          <a:xfrm>
            <a:off x="101" y="232"/>
            <a:ext cx="4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100" y="161"/>
            <a:ext cx="0" cy="7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164" y="234"/>
            <a:ext cx="0" cy="5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194" y="234"/>
            <a:ext cx="0" cy="5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227" y="234"/>
            <a:ext cx="0" cy="5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530" y="232"/>
            <a:ext cx="0" cy="5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3.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H61"/>
  <sheetViews>
    <sheetView workbookViewId="0" topLeftCell="A22">
      <selection activeCell="F43" sqref="F43"/>
    </sheetView>
  </sheetViews>
  <sheetFormatPr defaultColWidth="11.421875" defaultRowHeight="12.75"/>
  <cols>
    <col min="2" max="2" width="10.28125" style="0" customWidth="1"/>
    <col min="3" max="3" width="13.421875" style="0" customWidth="1"/>
    <col min="4" max="4" width="12.140625" style="0" bestFit="1" customWidth="1"/>
    <col min="5" max="5" width="12.28125" style="0" bestFit="1" customWidth="1"/>
    <col min="6" max="6" width="12.140625" style="0" bestFit="1" customWidth="1"/>
    <col min="7" max="7" width="12.140625" style="0" customWidth="1"/>
  </cols>
  <sheetData>
    <row r="3" spans="2:7" ht="12.75">
      <c r="B3" s="40" t="s">
        <v>87</v>
      </c>
      <c r="C3" s="42" t="s">
        <v>108</v>
      </c>
      <c r="D3" s="41"/>
      <c r="E3" s="41"/>
      <c r="F3" s="41"/>
      <c r="G3" s="42"/>
    </row>
    <row r="13" ht="12.75">
      <c r="G13" s="4">
        <v>850000</v>
      </c>
    </row>
    <row r="16" ht="12.75">
      <c r="B16" t="s">
        <v>89</v>
      </c>
    </row>
    <row r="17" ht="12.75">
      <c r="G17" s="1">
        <v>24</v>
      </c>
    </row>
    <row r="19" ht="12.75">
      <c r="C19" t="s">
        <v>88</v>
      </c>
    </row>
    <row r="25" ht="12.75">
      <c r="B25" t="s">
        <v>14</v>
      </c>
    </row>
    <row r="27" spans="4:8" ht="12.75">
      <c r="D27" s="24"/>
      <c r="E27" s="111"/>
      <c r="F27" s="24"/>
      <c r="G27" s="24"/>
      <c r="H27" s="24"/>
    </row>
    <row r="28" spans="4:5" ht="12.75">
      <c r="D28" s="112" t="s">
        <v>90</v>
      </c>
      <c r="E28" s="113">
        <f>850000*0.0265/(1.0265^24-1)</f>
        <v>25792.00663000738</v>
      </c>
    </row>
    <row r="33" spans="2:5" ht="12.75">
      <c r="B33" s="24"/>
      <c r="C33" s="25"/>
      <c r="D33" s="24"/>
      <c r="E33" s="24"/>
    </row>
    <row r="34" spans="2:5" ht="12.75">
      <c r="B34" s="24"/>
      <c r="C34" s="25"/>
      <c r="D34" s="24"/>
      <c r="E34" s="24"/>
    </row>
    <row r="35" spans="2:5" ht="12.75">
      <c r="B35" s="24"/>
      <c r="C35" s="13"/>
      <c r="D35" s="15"/>
      <c r="E35" s="16"/>
    </row>
    <row r="36" spans="2:5" ht="12.75">
      <c r="B36" s="24"/>
      <c r="C36" s="13"/>
      <c r="D36" s="15"/>
      <c r="E36" s="16"/>
    </row>
    <row r="37" spans="2:5" ht="12.75">
      <c r="B37" s="24"/>
      <c r="C37" s="13"/>
      <c r="D37" s="15"/>
      <c r="E37" s="16"/>
    </row>
    <row r="38" spans="2:5" ht="12.75">
      <c r="B38" s="24"/>
      <c r="C38" s="13"/>
      <c r="D38" s="15"/>
      <c r="E38" s="16"/>
    </row>
    <row r="39" spans="2:6" ht="12.75">
      <c r="B39" s="24"/>
      <c r="C39" s="13"/>
      <c r="D39" s="114" t="s">
        <v>109</v>
      </c>
      <c r="E39" s="115" t="s">
        <v>110</v>
      </c>
      <c r="F39" s="116">
        <f>1/FV(2.65%,24,-1)*850000</f>
        <v>25792.00663000738</v>
      </c>
    </row>
    <row r="40" spans="2:5" ht="12.75">
      <c r="B40" s="24"/>
      <c r="C40" s="13"/>
      <c r="D40" s="15"/>
      <c r="E40" s="16"/>
    </row>
    <row r="41" spans="2:5" ht="12.75">
      <c r="B41" s="24"/>
      <c r="C41" s="13"/>
      <c r="D41" s="15"/>
      <c r="E41" s="16"/>
    </row>
    <row r="42" spans="2:5" ht="12.75">
      <c r="B42" s="24"/>
      <c r="C42" s="13"/>
      <c r="D42" s="15"/>
      <c r="E42" s="16"/>
    </row>
    <row r="43" spans="2:5" ht="12.75">
      <c r="B43" s="24"/>
      <c r="C43" s="13"/>
      <c r="D43" s="15"/>
      <c r="E43" s="16"/>
    </row>
    <row r="44" spans="2:5" ht="12.75">
      <c r="B44" s="24"/>
      <c r="C44" s="13"/>
      <c r="D44" s="15"/>
      <c r="E44" s="16"/>
    </row>
    <row r="45" spans="2:5" ht="12.75">
      <c r="B45" s="24"/>
      <c r="C45" s="13"/>
      <c r="D45" s="15"/>
      <c r="E45" s="16"/>
    </row>
    <row r="46" spans="2:5" ht="12.75">
      <c r="B46" s="24"/>
      <c r="C46" s="13"/>
      <c r="D46" s="15"/>
      <c r="E46" s="16"/>
    </row>
    <row r="47" spans="2:5" ht="12.75">
      <c r="B47" s="24"/>
      <c r="C47" s="13"/>
      <c r="D47" s="15"/>
      <c r="E47" s="16"/>
    </row>
    <row r="48" spans="2:5" ht="12.75">
      <c r="B48" s="24"/>
      <c r="C48" s="13"/>
      <c r="D48" s="15"/>
      <c r="E48" s="16"/>
    </row>
    <row r="49" spans="2:5" ht="12.75">
      <c r="B49" s="24"/>
      <c r="C49" s="13"/>
      <c r="D49" s="15"/>
      <c r="E49" s="16"/>
    </row>
    <row r="50" spans="2:5" ht="12.75">
      <c r="B50" s="24"/>
      <c r="C50" s="13"/>
      <c r="D50" s="15"/>
      <c r="E50" s="16"/>
    </row>
    <row r="51" spans="2:5" ht="12.75">
      <c r="B51" s="24"/>
      <c r="C51" s="13"/>
      <c r="D51" s="15"/>
      <c r="E51" s="16"/>
    </row>
    <row r="52" spans="2:5" ht="12.75">
      <c r="B52" s="24"/>
      <c r="C52" s="13"/>
      <c r="D52" s="15"/>
      <c r="E52" s="16"/>
    </row>
    <row r="53" spans="2:5" ht="12.75">
      <c r="B53" s="24"/>
      <c r="C53" s="24"/>
      <c r="D53" s="16"/>
      <c r="E53" s="16"/>
    </row>
    <row r="54" spans="2:5" ht="12.75">
      <c r="B54" s="23"/>
      <c r="C54" s="24"/>
      <c r="D54" s="24"/>
      <c r="E54" s="24"/>
    </row>
    <row r="55" spans="2:5" ht="12.75">
      <c r="B55" s="24"/>
      <c r="C55" s="24"/>
      <c r="D55" s="24"/>
      <c r="E55" s="24"/>
    </row>
    <row r="56" spans="2:5" ht="12.75">
      <c r="B56" s="24"/>
      <c r="C56" s="24"/>
      <c r="D56" s="24"/>
      <c r="E56" s="24"/>
    </row>
    <row r="57" spans="2:5" ht="12.75">
      <c r="B57" s="24"/>
      <c r="C57" s="24"/>
      <c r="D57" s="24"/>
      <c r="E57" s="24"/>
    </row>
    <row r="58" spans="2:5" ht="12.75">
      <c r="B58" s="24"/>
      <c r="C58" s="24"/>
      <c r="D58" s="24"/>
      <c r="E58" s="24"/>
    </row>
    <row r="59" spans="2:5" ht="12.75">
      <c r="B59" s="24"/>
      <c r="C59" s="24"/>
      <c r="D59" s="24"/>
      <c r="E59" s="24"/>
    </row>
    <row r="60" spans="2:5" ht="12.75">
      <c r="B60" s="26"/>
      <c r="C60" s="16"/>
      <c r="D60" s="24"/>
      <c r="E60" s="24"/>
    </row>
    <row r="61" spans="2:5" ht="12.75">
      <c r="B61" s="24"/>
      <c r="C61" s="24"/>
      <c r="D61" s="24"/>
      <c r="E61" s="24"/>
    </row>
  </sheetData>
  <printOptions/>
  <pageMargins left="0.75" right="0.75" top="1" bottom="1" header="0" footer="0"/>
  <pageSetup horizontalDpi="204" verticalDpi="204" orientation="portrait" r:id="rId5"/>
  <drawing r:id="rId4"/>
  <legacyDrawing r:id="rId3"/>
  <oleObjects>
    <oleObject progId="Equation.3" shapeId="415805" r:id="rId1"/>
    <oleObject progId="Equation.3" shapeId="265548" r:id="rId2"/>
  </oleObjects>
</worksheet>
</file>

<file path=xl/worksheets/sheet10.xml><?xml version="1.0" encoding="utf-8"?>
<worksheet xmlns="http://schemas.openxmlformats.org/spreadsheetml/2006/main" xmlns:r="http://schemas.openxmlformats.org/officeDocument/2006/relationships">
  <dimension ref="B2:I38"/>
  <sheetViews>
    <sheetView workbookViewId="0" topLeftCell="A1">
      <selection activeCell="E2" sqref="E2"/>
    </sheetView>
  </sheetViews>
  <sheetFormatPr defaultColWidth="11.421875" defaultRowHeight="12.75"/>
  <cols>
    <col min="4" max="4" width="12.7109375" style="0" customWidth="1"/>
  </cols>
  <sheetData>
    <row r="2" spans="2:4" ht="12.75">
      <c r="B2" s="12" t="s">
        <v>115</v>
      </c>
      <c r="C2" s="12"/>
      <c r="D2" s="12"/>
    </row>
    <row r="4" spans="2:7" ht="12.75">
      <c r="B4" s="40" t="s">
        <v>32</v>
      </c>
      <c r="C4" s="41" t="s">
        <v>108</v>
      </c>
      <c r="D4" s="42"/>
      <c r="E4" s="29"/>
      <c r="F4" s="29"/>
      <c r="G4" s="29"/>
    </row>
    <row r="6" spans="2:4" ht="12.75">
      <c r="B6" s="31"/>
      <c r="C6" s="31"/>
      <c r="D6" s="31"/>
    </row>
    <row r="7" spans="2:4" ht="12.75">
      <c r="B7" s="33"/>
      <c r="C7" s="33"/>
      <c r="D7" s="33" t="s">
        <v>7</v>
      </c>
    </row>
    <row r="8" spans="2:4" ht="13.5" thickBot="1">
      <c r="B8" s="35" t="s">
        <v>3</v>
      </c>
      <c r="C8" s="35" t="s">
        <v>0</v>
      </c>
      <c r="D8" s="35" t="s">
        <v>11</v>
      </c>
    </row>
    <row r="9" spans="2:4" ht="13.5" thickTop="1">
      <c r="B9" s="6">
        <v>1</v>
      </c>
      <c r="C9" s="8">
        <v>3526.37</v>
      </c>
      <c r="D9" s="10">
        <f>C9*(1/POWER($H$16,B9))</f>
        <v>3423.660194174757</v>
      </c>
    </row>
    <row r="10" spans="2:4" ht="12.75">
      <c r="B10" s="6">
        <v>2</v>
      </c>
      <c r="C10" s="8">
        <v>3526.37</v>
      </c>
      <c r="D10" s="10">
        <f aca="true" t="shared" si="0" ref="D10:D26">C10*(1/POWER($H$16,B10))</f>
        <v>3323.9419360919974</v>
      </c>
    </row>
    <row r="11" spans="2:4" ht="12.75">
      <c r="B11" s="6">
        <v>3</v>
      </c>
      <c r="C11" s="8">
        <v>3526.37</v>
      </c>
      <c r="D11" s="10">
        <f t="shared" si="0"/>
        <v>3227.1280932932013</v>
      </c>
    </row>
    <row r="12" spans="2:4" ht="12.75">
      <c r="B12" s="6">
        <v>4</v>
      </c>
      <c r="C12" s="8">
        <v>3526.37</v>
      </c>
      <c r="D12" s="10">
        <f t="shared" si="0"/>
        <v>3133.134071158448</v>
      </c>
    </row>
    <row r="13" spans="2:4" ht="12.75">
      <c r="B13" s="6">
        <v>5</v>
      </c>
      <c r="C13" s="8">
        <v>3526.37</v>
      </c>
      <c r="D13" s="10">
        <f t="shared" si="0"/>
        <v>3041.8777389887846</v>
      </c>
    </row>
    <row r="14" spans="2:4" ht="12.75">
      <c r="B14" s="6">
        <v>6</v>
      </c>
      <c r="C14" s="8">
        <v>3526.37</v>
      </c>
      <c r="D14" s="10">
        <f t="shared" si="0"/>
        <v>2953.2793582415384</v>
      </c>
    </row>
    <row r="15" spans="2:8" ht="12.75">
      <c r="B15" s="6">
        <v>7</v>
      </c>
      <c r="C15" s="8">
        <v>3526.37</v>
      </c>
      <c r="D15" s="10">
        <f t="shared" si="0"/>
        <v>2867.2615128558623</v>
      </c>
      <c r="F15" s="117" t="s">
        <v>98</v>
      </c>
      <c r="G15" s="118"/>
      <c r="H15" s="119">
        <v>0.03</v>
      </c>
    </row>
    <row r="16" spans="2:8" ht="12.75">
      <c r="B16" s="6">
        <v>8</v>
      </c>
      <c r="C16" s="8">
        <v>3526.37</v>
      </c>
      <c r="D16" s="10">
        <f t="shared" si="0"/>
        <v>2783.7490416076334</v>
      </c>
      <c r="F16" s="120" t="s">
        <v>114</v>
      </c>
      <c r="G16" s="121"/>
      <c r="H16" s="122">
        <f>1+H15</f>
        <v>1.03</v>
      </c>
    </row>
    <row r="17" spans="2:4" ht="12.75">
      <c r="B17" s="6">
        <v>9</v>
      </c>
      <c r="C17" s="8">
        <v>3526.37</v>
      </c>
      <c r="D17" s="10">
        <f t="shared" si="0"/>
        <v>2702.6689724345956</v>
      </c>
    </row>
    <row r="18" spans="2:4" ht="12.75">
      <c r="B18" s="6">
        <v>10</v>
      </c>
      <c r="C18" s="8">
        <v>3526.37</v>
      </c>
      <c r="D18" s="10">
        <f t="shared" si="0"/>
        <v>2623.9504586743647</v>
      </c>
    </row>
    <row r="19" spans="2:6" ht="12.75">
      <c r="B19" s="6">
        <v>11</v>
      </c>
      <c r="C19" s="8">
        <v>3526.37</v>
      </c>
      <c r="D19" s="10">
        <f t="shared" si="0"/>
        <v>2547.5247171595774</v>
      </c>
      <c r="F19" s="29" t="s">
        <v>33</v>
      </c>
    </row>
    <row r="20" spans="2:6" ht="12.75">
      <c r="B20" s="6">
        <v>12</v>
      </c>
      <c r="C20" s="8">
        <v>3526.37</v>
      </c>
      <c r="D20" s="10">
        <f t="shared" si="0"/>
        <v>2473.324968116095</v>
      </c>
      <c r="F20" s="29" t="s">
        <v>14</v>
      </c>
    </row>
    <row r="21" spans="2:4" ht="12.75">
      <c r="B21" s="6">
        <v>13</v>
      </c>
      <c r="C21" s="8">
        <v>3526.37</v>
      </c>
      <c r="D21" s="10">
        <f t="shared" si="0"/>
        <v>2401.2863768117427</v>
      </c>
    </row>
    <row r="22" spans="2:6" ht="12.75">
      <c r="B22" s="6">
        <v>14</v>
      </c>
      <c r="C22" s="8">
        <v>3526.37</v>
      </c>
      <c r="D22" s="10">
        <f t="shared" si="0"/>
        <v>2331.3459969046044</v>
      </c>
      <c r="F22" t="s">
        <v>14</v>
      </c>
    </row>
    <row r="23" spans="2:4" ht="12.75">
      <c r="B23" s="6">
        <v>15</v>
      </c>
      <c r="C23" s="8">
        <v>3526.37</v>
      </c>
      <c r="D23" s="10">
        <f t="shared" si="0"/>
        <v>2263.4427154413634</v>
      </c>
    </row>
    <row r="24" spans="2:4" ht="12.75">
      <c r="B24" s="6">
        <v>16</v>
      </c>
      <c r="C24" s="8">
        <v>3526.37</v>
      </c>
      <c r="D24" s="10">
        <f t="shared" si="0"/>
        <v>2197.5171994576344</v>
      </c>
    </row>
    <row r="25" spans="2:7" ht="12.75">
      <c r="B25" s="6">
        <v>17</v>
      </c>
      <c r="C25" s="8">
        <v>3526.37</v>
      </c>
      <c r="D25" s="10">
        <f t="shared" si="0"/>
        <v>2133.511844133626</v>
      </c>
      <c r="F25" s="112" t="s">
        <v>90</v>
      </c>
      <c r="G25" s="123">
        <f>48500*(1.03)^18*0.03/(1.03^18-1)</f>
        <v>3526.3717509704047</v>
      </c>
    </row>
    <row r="26" spans="2:4" ht="12.75">
      <c r="B26" s="7">
        <v>18</v>
      </c>
      <c r="C26" s="9">
        <v>3526.37</v>
      </c>
      <c r="D26" s="11">
        <f t="shared" si="0"/>
        <v>2071.3707224598306</v>
      </c>
    </row>
    <row r="28" spans="3:6" ht="12.75">
      <c r="C28" t="s">
        <v>12</v>
      </c>
      <c r="D28" s="28">
        <f>SUM(D9:D27)</f>
        <v>48499.97591800566</v>
      </c>
      <c r="F28" s="51">
        <v>48500</v>
      </c>
    </row>
    <row r="35" spans="5:9" ht="12.75">
      <c r="E35" s="52">
        <v>0</v>
      </c>
      <c r="F35" s="50" t="s">
        <v>111</v>
      </c>
      <c r="G35" s="49"/>
      <c r="H35" s="49"/>
      <c r="I35" s="49"/>
    </row>
    <row r="37" spans="2:4" ht="12.75">
      <c r="B37" s="124" t="s">
        <v>109</v>
      </c>
      <c r="C37" s="125" t="s">
        <v>112</v>
      </c>
      <c r="D37" s="126">
        <f>PMT(3%,18,48500)</f>
        <v>-3526.3717509704047</v>
      </c>
    </row>
    <row r="38" spans="2:4" ht="12.75">
      <c r="B38" s="127" t="s">
        <v>113</v>
      </c>
      <c r="C38" s="128"/>
      <c r="D38" s="129"/>
    </row>
  </sheetData>
  <printOptions/>
  <pageMargins left="0.75" right="0.75" top="1" bottom="1" header="0" footer="0"/>
  <pageSetup horizontalDpi="300" verticalDpi="300" orientation="portrait" r:id="rId4"/>
  <drawing r:id="rId3"/>
  <legacyDrawing r:id="rId2"/>
  <oleObjects>
    <oleObject progId="Equation.3" shapeId="406237" r:id="rId1"/>
  </oleObjects>
</worksheet>
</file>

<file path=xl/worksheets/sheet11.xml><?xml version="1.0" encoding="utf-8"?>
<worksheet xmlns="http://schemas.openxmlformats.org/spreadsheetml/2006/main" xmlns:r="http://schemas.openxmlformats.org/officeDocument/2006/relationships">
  <dimension ref="A2:I34"/>
  <sheetViews>
    <sheetView workbookViewId="0" topLeftCell="A11">
      <selection activeCell="G17" sqref="G17:I18"/>
    </sheetView>
  </sheetViews>
  <sheetFormatPr defaultColWidth="11.421875" defaultRowHeight="12.75"/>
  <cols>
    <col min="3" max="3" width="11.28125" style="0" customWidth="1"/>
    <col min="4" max="4" width="12.7109375" style="0" customWidth="1"/>
    <col min="5" max="5" width="12.00390625" style="0" customWidth="1"/>
  </cols>
  <sheetData>
    <row r="2" spans="2:4" ht="12.75">
      <c r="B2" s="12" t="s">
        <v>102</v>
      </c>
      <c r="C2" s="12"/>
      <c r="D2" s="12"/>
    </row>
    <row r="4" spans="2:9" ht="12.75">
      <c r="B4" s="29" t="s">
        <v>13</v>
      </c>
      <c r="D4" s="29" t="s">
        <v>100</v>
      </c>
      <c r="E4" s="29"/>
      <c r="F4" s="29" t="s">
        <v>101</v>
      </c>
      <c r="G4" s="29"/>
      <c r="H4" s="29"/>
      <c r="I4" s="29"/>
    </row>
    <row r="6" spans="2:5" ht="12.75">
      <c r="B6" s="31"/>
      <c r="C6" s="36" t="s">
        <v>4</v>
      </c>
      <c r="D6" s="31"/>
      <c r="E6" s="31" t="s">
        <v>14</v>
      </c>
    </row>
    <row r="7" spans="2:5" ht="12.75">
      <c r="B7" s="33"/>
      <c r="C7" s="37" t="s">
        <v>5</v>
      </c>
      <c r="D7" s="33"/>
      <c r="E7" s="38" t="s">
        <v>14</v>
      </c>
    </row>
    <row r="8" spans="2:5" ht="13.5" thickBot="1">
      <c r="B8" s="35" t="s">
        <v>3</v>
      </c>
      <c r="C8" s="39" t="s">
        <v>6</v>
      </c>
      <c r="D8" s="35" t="s">
        <v>0</v>
      </c>
      <c r="E8" s="35" t="s">
        <v>11</v>
      </c>
    </row>
    <row r="9" spans="2:5" ht="13.5" thickTop="1">
      <c r="B9" s="6">
        <v>1</v>
      </c>
      <c r="C9" s="6">
        <f>18-B9</f>
        <v>17</v>
      </c>
      <c r="D9" s="8">
        <v>12000</v>
      </c>
      <c r="E9" s="10">
        <f aca="true" t="shared" si="0" ref="E9:E26">D9*(POWER($I$18,C9))</f>
        <v>19834.171587261008</v>
      </c>
    </row>
    <row r="10" spans="2:5" ht="12.75">
      <c r="B10" s="6">
        <v>2</v>
      </c>
      <c r="C10" s="6">
        <f aca="true" t="shared" si="1" ref="C10:C26">18-B10</f>
        <v>16</v>
      </c>
      <c r="D10" s="8">
        <v>12000</v>
      </c>
      <c r="E10" s="10">
        <f t="shared" si="0"/>
        <v>19256.477269185445</v>
      </c>
    </row>
    <row r="11" spans="2:5" ht="12.75">
      <c r="B11" s="6">
        <v>3</v>
      </c>
      <c r="C11" s="6">
        <f t="shared" si="1"/>
        <v>15</v>
      </c>
      <c r="D11" s="8">
        <v>12000</v>
      </c>
      <c r="E11" s="10">
        <f t="shared" si="0"/>
        <v>18695.608999209173</v>
      </c>
    </row>
    <row r="12" spans="2:5" ht="12.75">
      <c r="B12" s="6">
        <v>4</v>
      </c>
      <c r="C12" s="6">
        <f t="shared" si="1"/>
        <v>14</v>
      </c>
      <c r="D12" s="8">
        <v>12000</v>
      </c>
      <c r="E12" s="10">
        <f t="shared" si="0"/>
        <v>18151.07669826133</v>
      </c>
    </row>
    <row r="13" spans="2:5" ht="12.75">
      <c r="B13" s="6">
        <v>5</v>
      </c>
      <c r="C13" s="6">
        <f t="shared" si="1"/>
        <v>13</v>
      </c>
      <c r="D13" s="8">
        <v>12000</v>
      </c>
      <c r="E13" s="10">
        <f t="shared" si="0"/>
        <v>17622.404561418767</v>
      </c>
    </row>
    <row r="14" spans="2:5" ht="12.75">
      <c r="B14" s="6">
        <v>6</v>
      </c>
      <c r="C14" s="6">
        <f t="shared" si="1"/>
        <v>12</v>
      </c>
      <c r="D14" s="8">
        <v>12000</v>
      </c>
      <c r="E14" s="10">
        <f t="shared" si="0"/>
        <v>17109.130642154145</v>
      </c>
    </row>
    <row r="15" spans="2:5" ht="12.75">
      <c r="B15" s="6">
        <v>7</v>
      </c>
      <c r="C15" s="6">
        <f t="shared" si="1"/>
        <v>11</v>
      </c>
      <c r="D15" s="8">
        <v>12000</v>
      </c>
      <c r="E15" s="10">
        <f t="shared" si="0"/>
        <v>16610.806448693347</v>
      </c>
    </row>
    <row r="16" spans="2:5" ht="12.75">
      <c r="B16" s="6">
        <v>8</v>
      </c>
      <c r="C16" s="6">
        <f t="shared" si="1"/>
        <v>10</v>
      </c>
      <c r="D16" s="8">
        <v>12000</v>
      </c>
      <c r="E16" s="10">
        <f t="shared" si="0"/>
        <v>16126.996552129462</v>
      </c>
    </row>
    <row r="17" spans="2:9" ht="12.75">
      <c r="B17" s="6">
        <v>9</v>
      </c>
      <c r="C17" s="6">
        <f t="shared" si="1"/>
        <v>9</v>
      </c>
      <c r="D17" s="8">
        <v>12000</v>
      </c>
      <c r="E17" s="10">
        <f t="shared" si="0"/>
        <v>15657.278205950934</v>
      </c>
      <c r="G17" s="101" t="s">
        <v>98</v>
      </c>
      <c r="H17" s="102"/>
      <c r="I17" s="105">
        <v>0.03</v>
      </c>
    </row>
    <row r="18" spans="2:9" ht="12.75">
      <c r="B18" s="6">
        <v>10</v>
      </c>
      <c r="C18" s="6">
        <f t="shared" si="1"/>
        <v>8</v>
      </c>
      <c r="D18" s="8">
        <v>12000</v>
      </c>
      <c r="E18" s="10">
        <f t="shared" si="0"/>
        <v>15201.240976651392</v>
      </c>
      <c r="G18" s="103" t="s">
        <v>14</v>
      </c>
      <c r="H18" s="17" t="s">
        <v>99</v>
      </c>
      <c r="I18" s="104">
        <f>(1+I17)</f>
        <v>1.03</v>
      </c>
    </row>
    <row r="19" spans="2:5" ht="12.75">
      <c r="B19" s="6">
        <v>11</v>
      </c>
      <c r="C19" s="6">
        <f t="shared" si="1"/>
        <v>7</v>
      </c>
      <c r="D19" s="8">
        <v>12000</v>
      </c>
      <c r="E19" s="10">
        <f t="shared" si="0"/>
        <v>14758.48638509844</v>
      </c>
    </row>
    <row r="20" spans="2:7" ht="12.75">
      <c r="B20" s="6">
        <v>12</v>
      </c>
      <c r="C20" s="6">
        <f t="shared" si="1"/>
        <v>6</v>
      </c>
      <c r="D20" s="8">
        <v>12000</v>
      </c>
      <c r="E20" s="10">
        <f t="shared" si="0"/>
        <v>14328.627558347998</v>
      </c>
      <c r="G20" s="29" t="s">
        <v>34</v>
      </c>
    </row>
    <row r="21" spans="2:5" ht="12.75">
      <c r="B21" s="6">
        <v>13</v>
      </c>
      <c r="C21" s="6">
        <f t="shared" si="1"/>
        <v>5</v>
      </c>
      <c r="D21" s="8">
        <v>12000</v>
      </c>
      <c r="E21" s="10">
        <f t="shared" si="0"/>
        <v>13911.288891599997</v>
      </c>
    </row>
    <row r="22" spans="2:7" ht="12.75">
      <c r="B22" s="6">
        <v>14</v>
      </c>
      <c r="C22" s="6">
        <f t="shared" si="1"/>
        <v>4</v>
      </c>
      <c r="D22" s="8">
        <v>12000</v>
      </c>
      <c r="E22" s="10">
        <f t="shared" si="0"/>
        <v>13506.10572</v>
      </c>
      <c r="G22" t="s">
        <v>14</v>
      </c>
    </row>
    <row r="23" spans="2:5" ht="12.75">
      <c r="B23" s="6">
        <v>15</v>
      </c>
      <c r="C23" s="6">
        <f t="shared" si="1"/>
        <v>3</v>
      </c>
      <c r="D23" s="8">
        <v>12000</v>
      </c>
      <c r="E23" s="10">
        <f t="shared" si="0"/>
        <v>13112.724</v>
      </c>
    </row>
    <row r="24" spans="2:5" ht="12.75">
      <c r="B24" s="6">
        <v>16</v>
      </c>
      <c r="C24" s="6">
        <f t="shared" si="1"/>
        <v>2</v>
      </c>
      <c r="D24" s="8">
        <v>12000</v>
      </c>
      <c r="E24" s="10">
        <f t="shared" si="0"/>
        <v>12730.8</v>
      </c>
    </row>
    <row r="25" spans="2:5" ht="12.75">
      <c r="B25" s="6">
        <v>17</v>
      </c>
      <c r="C25" s="6">
        <f t="shared" si="1"/>
        <v>1</v>
      </c>
      <c r="D25" s="8">
        <v>12000</v>
      </c>
      <c r="E25" s="10">
        <f t="shared" si="0"/>
        <v>12360</v>
      </c>
    </row>
    <row r="26" spans="2:5" ht="12.75">
      <c r="B26" s="7">
        <v>18</v>
      </c>
      <c r="C26" s="7">
        <f t="shared" si="1"/>
        <v>0</v>
      </c>
      <c r="D26" s="9">
        <v>12000</v>
      </c>
      <c r="E26" s="11">
        <f t="shared" si="0"/>
        <v>12000</v>
      </c>
    </row>
    <row r="27" ht="12.75">
      <c r="C27" s="13" t="s">
        <v>14</v>
      </c>
    </row>
    <row r="28" spans="3:5" ht="12.75">
      <c r="C28" s="13" t="s">
        <v>14</v>
      </c>
      <c r="D28" t="s">
        <v>12</v>
      </c>
      <c r="E28" s="28">
        <f>SUM(E9:E27)</f>
        <v>280973.22449596145</v>
      </c>
    </row>
    <row r="29" ht="12.75">
      <c r="C29" s="13" t="s">
        <v>14</v>
      </c>
    </row>
    <row r="30" spans="4:5" ht="12.75">
      <c r="D30" s="13" t="s">
        <v>97</v>
      </c>
      <c r="E30" s="100">
        <f>FV(3%,18,-12000)</f>
        <v>280973.2244959613</v>
      </c>
    </row>
    <row r="31" spans="1:8" ht="12.75">
      <c r="A31" t="s">
        <v>14</v>
      </c>
      <c r="B31" t="s">
        <v>14</v>
      </c>
      <c r="C31" s="13" t="s">
        <v>14</v>
      </c>
      <c r="H31" t="s">
        <v>14</v>
      </c>
    </row>
    <row r="32" spans="1:7" ht="12.75">
      <c r="A32" t="s">
        <v>14</v>
      </c>
      <c r="B32" t="s">
        <v>105</v>
      </c>
      <c r="C32" s="13" t="s">
        <v>104</v>
      </c>
      <c r="G32">
        <v>18</v>
      </c>
    </row>
    <row r="33" spans="1:9" ht="12.75">
      <c r="A33" t="s">
        <v>14</v>
      </c>
      <c r="H33" t="s">
        <v>14</v>
      </c>
      <c r="I33" t="s">
        <v>14</v>
      </c>
    </row>
    <row r="34" spans="3:9" ht="12.75">
      <c r="C34" t="s">
        <v>103</v>
      </c>
      <c r="H34" t="s">
        <v>14</v>
      </c>
      <c r="I34" t="s">
        <v>14</v>
      </c>
    </row>
  </sheetData>
  <printOptions/>
  <pageMargins left="0.75" right="0.75" top="1" bottom="1"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B1:H31"/>
  <sheetViews>
    <sheetView workbookViewId="0" topLeftCell="A10">
      <selection activeCell="D1" sqref="D1"/>
    </sheetView>
  </sheetViews>
  <sheetFormatPr defaultColWidth="11.421875" defaultRowHeight="12.75"/>
  <cols>
    <col min="3" max="3" width="12.7109375" style="0" customWidth="1"/>
    <col min="4" max="4" width="13.421875" style="0" customWidth="1"/>
    <col min="7" max="7" width="13.421875" style="0" customWidth="1"/>
  </cols>
  <sheetData>
    <row r="1" spans="2:4" ht="12.75">
      <c r="B1" s="12" t="s">
        <v>107</v>
      </c>
      <c r="C1" s="12"/>
      <c r="D1" s="12"/>
    </row>
    <row r="3" spans="2:7" ht="12.75">
      <c r="B3" s="40" t="s">
        <v>8</v>
      </c>
      <c r="C3" s="41" t="s">
        <v>108</v>
      </c>
      <c r="D3" s="42"/>
      <c r="E3" s="29"/>
      <c r="F3" s="29"/>
      <c r="G3" s="29"/>
    </row>
    <row r="5" spans="2:4" ht="12.75">
      <c r="B5" s="31"/>
      <c r="C5" s="31"/>
      <c r="D5" s="31"/>
    </row>
    <row r="6" spans="2:4" ht="12.75">
      <c r="B6" s="33"/>
      <c r="C6" s="33"/>
      <c r="D6" s="33" t="s">
        <v>10</v>
      </c>
    </row>
    <row r="7" spans="2:4" ht="13.5" thickBot="1">
      <c r="B7" s="35" t="s">
        <v>3</v>
      </c>
      <c r="C7" s="35" t="s">
        <v>0</v>
      </c>
      <c r="D7" s="35" t="s">
        <v>11</v>
      </c>
    </row>
    <row r="8" spans="2:4" ht="13.5" thickTop="1">
      <c r="B8" s="6">
        <v>1</v>
      </c>
      <c r="C8" s="8">
        <v>20000</v>
      </c>
      <c r="D8" s="8">
        <f>C8*(1/POWER($H$22,B8))</f>
        <v>19512.195121951223</v>
      </c>
    </row>
    <row r="9" spans="2:4" ht="12.75">
      <c r="B9" s="6">
        <v>2</v>
      </c>
      <c r="C9" s="8">
        <v>20000</v>
      </c>
      <c r="D9" s="8">
        <f aca="true" t="shared" si="0" ref="D9:D25">C9*(1/POWER($H$22,B9))</f>
        <v>19036.28792385485</v>
      </c>
    </row>
    <row r="10" spans="2:4" ht="12.75">
      <c r="B10" s="6">
        <v>3</v>
      </c>
      <c r="C10" s="8">
        <v>20000</v>
      </c>
      <c r="D10" s="8">
        <f t="shared" si="0"/>
        <v>18571.988218394978</v>
      </c>
    </row>
    <row r="11" spans="2:4" ht="12.75">
      <c r="B11" s="6">
        <v>4</v>
      </c>
      <c r="C11" s="8">
        <v>20000</v>
      </c>
      <c r="D11" s="8">
        <f t="shared" si="0"/>
        <v>18119.0128959951</v>
      </c>
    </row>
    <row r="12" spans="2:4" ht="12.75">
      <c r="B12" s="6">
        <v>5</v>
      </c>
      <c r="C12" s="8">
        <v>20000</v>
      </c>
      <c r="D12" s="8">
        <f t="shared" si="0"/>
        <v>17677.08575219034</v>
      </c>
    </row>
    <row r="13" spans="2:4" ht="12.75">
      <c r="B13" s="6">
        <v>6</v>
      </c>
      <c r="C13" s="8">
        <v>20000</v>
      </c>
      <c r="D13" s="8">
        <f t="shared" si="0"/>
        <v>17245.93731921009</v>
      </c>
    </row>
    <row r="14" spans="2:4" ht="12.75">
      <c r="B14" s="6">
        <v>7</v>
      </c>
      <c r="C14" s="8">
        <v>20000</v>
      </c>
      <c r="D14" s="8">
        <f t="shared" si="0"/>
        <v>16825.30470166838</v>
      </c>
    </row>
    <row r="15" spans="2:4" ht="12.75">
      <c r="B15" s="6">
        <v>8</v>
      </c>
      <c r="C15" s="8">
        <v>20000</v>
      </c>
      <c r="D15" s="8">
        <f t="shared" si="0"/>
        <v>16414.93141626184</v>
      </c>
    </row>
    <row r="16" spans="2:4" ht="12.75">
      <c r="B16" s="6">
        <v>9</v>
      </c>
      <c r="C16" s="8">
        <v>20000</v>
      </c>
      <c r="D16" s="8">
        <f t="shared" si="0"/>
        <v>16014.567235377406</v>
      </c>
    </row>
    <row r="17" spans="2:4" ht="12.75">
      <c r="B17" s="6">
        <v>10</v>
      </c>
      <c r="C17" s="8">
        <v>20000</v>
      </c>
      <c r="D17" s="8">
        <f t="shared" si="0"/>
        <v>15623.96803451454</v>
      </c>
    </row>
    <row r="18" spans="2:6" ht="12.75">
      <c r="B18" s="6">
        <v>11</v>
      </c>
      <c r="C18" s="8">
        <v>20000</v>
      </c>
      <c r="D18" s="8">
        <f t="shared" si="0"/>
        <v>15242.895643428823</v>
      </c>
      <c r="F18" s="43" t="s">
        <v>35</v>
      </c>
    </row>
    <row r="19" spans="2:4" ht="12.75">
      <c r="B19" s="6">
        <v>12</v>
      </c>
      <c r="C19" s="8">
        <v>20000</v>
      </c>
      <c r="D19" s="8">
        <f t="shared" si="0"/>
        <v>14871.117700906168</v>
      </c>
    </row>
    <row r="20" spans="2:4" ht="12.75">
      <c r="B20" s="6">
        <v>13</v>
      </c>
      <c r="C20" s="8">
        <v>20000</v>
      </c>
      <c r="D20" s="8">
        <f t="shared" si="0"/>
        <v>14508.40751307919</v>
      </c>
    </row>
    <row r="21" spans="2:8" ht="12.75">
      <c r="B21" s="6">
        <v>14</v>
      </c>
      <c r="C21" s="8">
        <v>20000</v>
      </c>
      <c r="D21" s="8">
        <f t="shared" si="0"/>
        <v>14154.543915199212</v>
      </c>
      <c r="F21" s="101" t="s">
        <v>106</v>
      </c>
      <c r="G21" s="102"/>
      <c r="H21" s="109">
        <v>0.025</v>
      </c>
    </row>
    <row r="22" spans="2:8" ht="12.75">
      <c r="B22" s="6">
        <v>15</v>
      </c>
      <c r="C22" s="8">
        <v>20000</v>
      </c>
      <c r="D22" s="8">
        <f t="shared" si="0"/>
        <v>13809.311136779716</v>
      </c>
      <c r="F22" s="103" t="s">
        <v>14</v>
      </c>
      <c r="G22" s="17" t="s">
        <v>99</v>
      </c>
      <c r="H22" s="110">
        <f>(1+H21)</f>
        <v>1.025</v>
      </c>
    </row>
    <row r="23" spans="2:4" ht="12.75">
      <c r="B23" s="6">
        <v>16</v>
      </c>
      <c r="C23" s="8">
        <v>20000</v>
      </c>
      <c r="D23" s="8">
        <f t="shared" si="0"/>
        <v>13472.498670028992</v>
      </c>
    </row>
    <row r="24" spans="2:7" ht="12.75">
      <c r="B24" s="6">
        <v>17</v>
      </c>
      <c r="C24" s="8">
        <v>20000</v>
      </c>
      <c r="D24" s="8">
        <f t="shared" si="0"/>
        <v>13143.9011414917</v>
      </c>
      <c r="G24" s="3" t="s">
        <v>14</v>
      </c>
    </row>
    <row r="25" spans="2:4" ht="12.75">
      <c r="B25" s="7">
        <v>18</v>
      </c>
      <c r="C25" s="9">
        <v>20000</v>
      </c>
      <c r="D25" s="9">
        <f t="shared" si="0"/>
        <v>12823.31818682117</v>
      </c>
    </row>
    <row r="27" spans="3:4" ht="12.75">
      <c r="C27" t="s">
        <v>12</v>
      </c>
      <c r="D27" s="107">
        <f>SUM(D8:D26)</f>
        <v>287067.2725271537</v>
      </c>
    </row>
    <row r="29" spans="3:4" ht="12.75">
      <c r="C29" t="s">
        <v>97</v>
      </c>
      <c r="D29" s="108">
        <f>PV(2.5%,18,-20000)</f>
        <v>287067.27252715314</v>
      </c>
    </row>
    <row r="31" ht="12.75">
      <c r="D31" s="106" t="s">
        <v>14</v>
      </c>
    </row>
  </sheetData>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3:K46"/>
  <sheetViews>
    <sheetView workbookViewId="0" topLeftCell="A1">
      <selection activeCell="F40" sqref="F40"/>
    </sheetView>
  </sheetViews>
  <sheetFormatPr defaultColWidth="11.421875" defaultRowHeight="12.75"/>
  <cols>
    <col min="3" max="3" width="13.00390625" style="0" customWidth="1"/>
    <col min="5" max="5" width="13.7109375" style="0" customWidth="1"/>
    <col min="7" max="7" width="12.421875" style="0" customWidth="1"/>
    <col min="8" max="8" width="13.28125" style="0" bestFit="1" customWidth="1"/>
  </cols>
  <sheetData>
    <row r="3" spans="2:7" ht="12.75">
      <c r="B3" s="46" t="s">
        <v>48</v>
      </c>
      <c r="C3" s="56" t="s">
        <v>108</v>
      </c>
      <c r="D3" s="41"/>
      <c r="E3" s="41"/>
      <c r="F3" s="41"/>
      <c r="G3" s="42"/>
    </row>
    <row r="4" spans="1:5" ht="12.75">
      <c r="A4" s="66"/>
      <c r="D4" s="66"/>
      <c r="E4" s="66"/>
    </row>
    <row r="5" spans="1:5" ht="12.75">
      <c r="A5" s="30" t="s">
        <v>44</v>
      </c>
      <c r="B5" s="30" t="s">
        <v>40</v>
      </c>
      <c r="C5" s="30" t="s">
        <v>4</v>
      </c>
      <c r="D5" s="31"/>
      <c r="E5" s="58"/>
    </row>
    <row r="6" spans="1:5" ht="12.75">
      <c r="A6" s="32" t="s">
        <v>45</v>
      </c>
      <c r="B6" s="32" t="s">
        <v>28</v>
      </c>
      <c r="C6" s="32" t="s">
        <v>52</v>
      </c>
      <c r="D6" s="33"/>
      <c r="E6" s="67" t="s">
        <v>14</v>
      </c>
    </row>
    <row r="7" spans="1:5" ht="12.75">
      <c r="A7" s="32" t="s">
        <v>49</v>
      </c>
      <c r="B7" s="32" t="s">
        <v>43</v>
      </c>
      <c r="C7" s="32" t="s">
        <v>50</v>
      </c>
      <c r="D7" s="33" t="s">
        <v>0</v>
      </c>
      <c r="E7" s="67" t="s">
        <v>1</v>
      </c>
    </row>
    <row r="8" spans="1:5" ht="12.75">
      <c r="A8" s="61" t="s">
        <v>53</v>
      </c>
      <c r="B8" s="61" t="s">
        <v>54</v>
      </c>
      <c r="C8" s="65" t="s">
        <v>51</v>
      </c>
      <c r="D8" s="45"/>
      <c r="E8" s="68" t="s">
        <v>59</v>
      </c>
    </row>
    <row r="9" spans="1:9" ht="12.75">
      <c r="A9" s="6">
        <v>0</v>
      </c>
      <c r="B9" s="6">
        <v>1</v>
      </c>
      <c r="C9" s="6">
        <f>24-A9</f>
        <v>24</v>
      </c>
      <c r="D9" s="8">
        <v>140000</v>
      </c>
      <c r="E9" s="8">
        <f aca="true" t="shared" si="0" ref="E9:E32">D9*POWER(1+0.025,C9)</f>
        <v>253221.63294156245</v>
      </c>
      <c r="H9" s="1"/>
      <c r="I9" s="3"/>
    </row>
    <row r="10" spans="1:9" ht="12.75">
      <c r="A10" s="6">
        <v>1</v>
      </c>
      <c r="B10" s="6">
        <v>2</v>
      </c>
      <c r="C10" s="6">
        <f aca="true" t="shared" si="1" ref="C10:C32">24-A10</f>
        <v>23</v>
      </c>
      <c r="D10" s="8">
        <v>140000</v>
      </c>
      <c r="E10" s="8">
        <f t="shared" si="0"/>
        <v>247045.49555274387</v>
      </c>
      <c r="H10" s="1"/>
      <c r="I10" s="3"/>
    </row>
    <row r="11" spans="1:9" ht="12.75">
      <c r="A11" s="6">
        <v>2</v>
      </c>
      <c r="B11" s="6">
        <v>3</v>
      </c>
      <c r="C11" s="6">
        <f t="shared" si="1"/>
        <v>22</v>
      </c>
      <c r="D11" s="8">
        <v>140000</v>
      </c>
      <c r="E11" s="8">
        <f t="shared" si="0"/>
        <v>241019.99566121353</v>
      </c>
      <c r="H11" s="1"/>
      <c r="I11" s="3"/>
    </row>
    <row r="12" spans="1:9" ht="12.75">
      <c r="A12" s="6">
        <v>3</v>
      </c>
      <c r="B12" s="6">
        <v>4</v>
      </c>
      <c r="C12" s="6">
        <f t="shared" si="1"/>
        <v>21</v>
      </c>
      <c r="D12" s="8">
        <v>140000</v>
      </c>
      <c r="E12" s="8">
        <f t="shared" si="0"/>
        <v>235141.45918167173</v>
      </c>
      <c r="H12" s="1"/>
      <c r="I12" s="3"/>
    </row>
    <row r="13" spans="1:9" ht="12.75">
      <c r="A13" s="6">
        <v>4</v>
      </c>
      <c r="B13" s="6">
        <v>5</v>
      </c>
      <c r="C13" s="6">
        <f t="shared" si="1"/>
        <v>20</v>
      </c>
      <c r="D13" s="8">
        <v>140000</v>
      </c>
      <c r="E13" s="8">
        <f t="shared" si="0"/>
        <v>229406.30164065538</v>
      </c>
      <c r="H13" s="1"/>
      <c r="I13" s="3"/>
    </row>
    <row r="14" spans="1:9" ht="12.75">
      <c r="A14" s="6">
        <v>5</v>
      </c>
      <c r="B14" s="6">
        <v>6</v>
      </c>
      <c r="C14" s="6">
        <f t="shared" si="1"/>
        <v>19</v>
      </c>
      <c r="D14" s="8">
        <v>140000</v>
      </c>
      <c r="E14" s="8">
        <f t="shared" si="0"/>
        <v>223811.02599088332</v>
      </c>
      <c r="H14" s="1"/>
      <c r="I14" s="3"/>
    </row>
    <row r="15" spans="1:9" ht="12.75">
      <c r="A15" s="6">
        <v>6</v>
      </c>
      <c r="B15" s="6">
        <v>7</v>
      </c>
      <c r="C15" s="6">
        <f t="shared" si="1"/>
        <v>18</v>
      </c>
      <c r="D15" s="8">
        <v>140000</v>
      </c>
      <c r="E15" s="8">
        <f t="shared" si="0"/>
        <v>218352.22047891055</v>
      </c>
      <c r="H15" s="1"/>
      <c r="I15" s="3"/>
    </row>
    <row r="16" spans="1:9" ht="12.75">
      <c r="A16" s="6">
        <v>7</v>
      </c>
      <c r="B16" s="6">
        <v>8</v>
      </c>
      <c r="C16" s="6">
        <f t="shared" si="1"/>
        <v>17</v>
      </c>
      <c r="D16" s="8">
        <v>140000</v>
      </c>
      <c r="E16" s="8">
        <f t="shared" si="0"/>
        <v>213026.55656479078</v>
      </c>
      <c r="H16" s="1"/>
      <c r="I16" s="3"/>
    </row>
    <row r="17" spans="1:9" ht="12.75">
      <c r="A17" s="6">
        <v>8</v>
      </c>
      <c r="B17" s="6">
        <v>9</v>
      </c>
      <c r="C17" s="6">
        <f t="shared" si="1"/>
        <v>16</v>
      </c>
      <c r="D17" s="8">
        <v>140000</v>
      </c>
      <c r="E17" s="8">
        <f t="shared" si="0"/>
        <v>207830.78689247885</v>
      </c>
      <c r="H17" s="1"/>
      <c r="I17" s="3"/>
    </row>
    <row r="18" spans="1:9" ht="12.75">
      <c r="A18" s="6">
        <v>9</v>
      </c>
      <c r="B18" s="6">
        <v>10</v>
      </c>
      <c r="C18" s="6">
        <f t="shared" si="1"/>
        <v>15</v>
      </c>
      <c r="D18" s="8">
        <v>140000</v>
      </c>
      <c r="E18" s="8">
        <f t="shared" si="0"/>
        <v>202761.74330973547</v>
      </c>
      <c r="H18" s="1"/>
      <c r="I18" s="3"/>
    </row>
    <row r="19" spans="1:9" ht="12.75">
      <c r="A19" s="6">
        <v>10</v>
      </c>
      <c r="B19" s="6">
        <v>11</v>
      </c>
      <c r="C19" s="6">
        <f t="shared" si="1"/>
        <v>14</v>
      </c>
      <c r="D19" s="8">
        <v>140000</v>
      </c>
      <c r="E19" s="8">
        <f t="shared" si="0"/>
        <v>197816.33493632724</v>
      </c>
      <c r="H19" s="1"/>
      <c r="I19" s="3"/>
    </row>
    <row r="20" spans="1:9" ht="12.75">
      <c r="A20" s="6">
        <v>11</v>
      </c>
      <c r="B20" s="6">
        <v>12</v>
      </c>
      <c r="C20" s="6">
        <f t="shared" si="1"/>
        <v>13</v>
      </c>
      <c r="D20" s="8">
        <v>140000</v>
      </c>
      <c r="E20" s="8">
        <f t="shared" si="0"/>
        <v>192991.5462793437</v>
      </c>
      <c r="H20" s="1"/>
      <c r="I20" s="3"/>
    </row>
    <row r="21" spans="1:9" ht="12.75">
      <c r="A21" s="6">
        <v>12</v>
      </c>
      <c r="B21" s="6">
        <v>13</v>
      </c>
      <c r="C21" s="6">
        <f t="shared" si="1"/>
        <v>12</v>
      </c>
      <c r="D21" s="8">
        <v>140000</v>
      </c>
      <c r="E21" s="8">
        <f t="shared" si="0"/>
        <v>188284.43539448164</v>
      </c>
      <c r="H21" s="1"/>
      <c r="I21" s="3"/>
    </row>
    <row r="22" spans="1:9" ht="12.75">
      <c r="A22" s="6">
        <v>13</v>
      </c>
      <c r="B22" s="6">
        <v>14</v>
      </c>
      <c r="C22" s="6">
        <f t="shared" si="1"/>
        <v>11</v>
      </c>
      <c r="D22" s="8">
        <v>140000</v>
      </c>
      <c r="E22" s="8">
        <f t="shared" si="0"/>
        <v>183692.13209217723</v>
      </c>
      <c r="G22" s="145" t="s">
        <v>55</v>
      </c>
      <c r="H22" s="146"/>
      <c r="I22" s="3"/>
    </row>
    <row r="23" spans="1:11" ht="12.75">
      <c r="A23" s="6">
        <v>14</v>
      </c>
      <c r="B23" s="6">
        <v>15</v>
      </c>
      <c r="C23" s="6">
        <f t="shared" si="1"/>
        <v>10</v>
      </c>
      <c r="D23" s="8">
        <v>140000</v>
      </c>
      <c r="E23" s="8">
        <f t="shared" si="0"/>
        <v>179211.83618749</v>
      </c>
      <c r="G23" s="66"/>
      <c r="H23" s="1"/>
      <c r="I23" s="3"/>
      <c r="K23" s="4" t="s">
        <v>14</v>
      </c>
    </row>
    <row r="24" spans="1:11" ht="12.75">
      <c r="A24" s="6">
        <v>15</v>
      </c>
      <c r="B24" s="6">
        <v>16</v>
      </c>
      <c r="C24" s="6">
        <f t="shared" si="1"/>
        <v>9</v>
      </c>
      <c r="D24" s="8">
        <v>140000</v>
      </c>
      <c r="E24" s="8">
        <f t="shared" si="0"/>
        <v>174840.81579267315</v>
      </c>
      <c r="G24" s="124" t="s">
        <v>56</v>
      </c>
      <c r="H24" s="105"/>
      <c r="I24" s="3"/>
      <c r="K24" s="48">
        <v>850000</v>
      </c>
    </row>
    <row r="25" spans="1:9" ht="12.75">
      <c r="A25" s="6">
        <v>16</v>
      </c>
      <c r="B25" s="6">
        <v>17</v>
      </c>
      <c r="C25" s="6">
        <f t="shared" si="1"/>
        <v>8</v>
      </c>
      <c r="D25" s="8">
        <v>140000</v>
      </c>
      <c r="E25" s="8">
        <f t="shared" si="0"/>
        <v>170576.4056513885</v>
      </c>
      <c r="G25" s="127" t="s">
        <v>57</v>
      </c>
      <c r="H25" s="147"/>
      <c r="I25" s="3"/>
    </row>
    <row r="26" spans="1:9" ht="12.75">
      <c r="A26" s="6">
        <v>17</v>
      </c>
      <c r="B26" s="6">
        <v>18</v>
      </c>
      <c r="C26" s="6">
        <f t="shared" si="1"/>
        <v>7</v>
      </c>
      <c r="D26" s="8">
        <v>140000</v>
      </c>
      <c r="E26" s="8">
        <f t="shared" si="0"/>
        <v>166416.00551354975</v>
      </c>
      <c r="I26" s="3"/>
    </row>
    <row r="27" spans="1:9" ht="12.75">
      <c r="A27" s="6">
        <v>18</v>
      </c>
      <c r="B27" s="6">
        <v>19</v>
      </c>
      <c r="C27" s="6">
        <f t="shared" si="1"/>
        <v>6</v>
      </c>
      <c r="D27" s="8">
        <v>140000</v>
      </c>
      <c r="E27" s="8">
        <f t="shared" si="0"/>
        <v>162357.07854980463</v>
      </c>
      <c r="G27" s="66" t="s">
        <v>14</v>
      </c>
      <c r="H27" s="66"/>
      <c r="I27" s="3"/>
    </row>
    <row r="28" spans="1:9" ht="12.75">
      <c r="A28" s="6">
        <v>19</v>
      </c>
      <c r="B28" s="6">
        <v>20</v>
      </c>
      <c r="C28" s="6">
        <f t="shared" si="1"/>
        <v>5</v>
      </c>
      <c r="D28" s="8">
        <v>140000</v>
      </c>
      <c r="E28" s="8">
        <f t="shared" si="0"/>
        <v>158397.14980468745</v>
      </c>
      <c r="I28" s="3"/>
    </row>
    <row r="29" spans="1:9" ht="12.75">
      <c r="A29" s="6">
        <v>20</v>
      </c>
      <c r="B29" s="6">
        <v>21</v>
      </c>
      <c r="C29" s="6">
        <f t="shared" si="1"/>
        <v>4</v>
      </c>
      <c r="D29" s="8">
        <v>140000</v>
      </c>
      <c r="E29" s="8">
        <f t="shared" si="0"/>
        <v>154533.80468749997</v>
      </c>
      <c r="F29" s="27" t="s">
        <v>14</v>
      </c>
      <c r="H29" s="1"/>
      <c r="I29" s="3"/>
    </row>
    <row r="30" spans="1:9" ht="12.75">
      <c r="A30" s="6">
        <v>21</v>
      </c>
      <c r="B30" s="6">
        <v>22</v>
      </c>
      <c r="C30" s="6">
        <f t="shared" si="1"/>
        <v>3</v>
      </c>
      <c r="D30" s="8">
        <v>140000</v>
      </c>
      <c r="E30" s="8">
        <f t="shared" si="0"/>
        <v>150764.68749999997</v>
      </c>
      <c r="G30" s="112" t="s">
        <v>127</v>
      </c>
      <c r="H30" s="113">
        <f>140000*((1.025^24-1)/0.025)*1.025</f>
        <v>4642086.950604059</v>
      </c>
      <c r="I30" s="3"/>
    </row>
    <row r="31" spans="1:11" ht="12.75">
      <c r="A31" s="6">
        <v>22</v>
      </c>
      <c r="B31" s="6">
        <v>23</v>
      </c>
      <c r="C31" s="6">
        <f t="shared" si="1"/>
        <v>2</v>
      </c>
      <c r="D31" s="8">
        <v>140000</v>
      </c>
      <c r="E31" s="8">
        <f t="shared" si="0"/>
        <v>147087.5</v>
      </c>
      <c r="H31" s="69"/>
      <c r="I31" s="70"/>
      <c r="K31" s="63"/>
    </row>
    <row r="32" spans="1:9" ht="12.75">
      <c r="A32" s="7">
        <v>23</v>
      </c>
      <c r="B32" s="7">
        <v>24</v>
      </c>
      <c r="C32" s="7">
        <f t="shared" si="1"/>
        <v>1</v>
      </c>
      <c r="D32" s="9">
        <v>140000</v>
      </c>
      <c r="E32" s="9">
        <f t="shared" si="0"/>
        <v>143500</v>
      </c>
      <c r="G32" s="124" t="s">
        <v>119</v>
      </c>
      <c r="H32" s="148">
        <f>FV(2.5%,24,-140000,,1)</f>
        <v>4642086.95060406</v>
      </c>
      <c r="I32" s="3"/>
    </row>
    <row r="33" spans="4:8" ht="12.75">
      <c r="D33" s="4"/>
      <c r="E33" s="4"/>
      <c r="G33" s="127" t="s">
        <v>117</v>
      </c>
      <c r="H33" s="129"/>
    </row>
    <row r="34" spans="4:9" ht="12.75">
      <c r="D34" s="149" t="s">
        <v>2</v>
      </c>
      <c r="E34" s="44">
        <f>SUM(E9:E33)</f>
        <v>4642086.950604069</v>
      </c>
      <c r="I34" s="2"/>
    </row>
    <row r="36" spans="2:5" ht="12.75">
      <c r="B36" s="23"/>
      <c r="C36" s="24"/>
      <c r="D36" s="24"/>
      <c r="E36" s="24"/>
    </row>
    <row r="37" spans="2:5" ht="12.75">
      <c r="B37" s="24"/>
      <c r="C37" s="24"/>
      <c r="D37" s="24"/>
      <c r="E37" s="24"/>
    </row>
    <row r="38" spans="2:5" ht="12.75">
      <c r="B38" s="24"/>
      <c r="C38" s="25"/>
      <c r="D38" s="24"/>
      <c r="E38" s="24"/>
    </row>
    <row r="39" ht="12.75">
      <c r="E39" s="71">
        <v>4642086.95</v>
      </c>
    </row>
    <row r="43" ht="12.75">
      <c r="B43" s="63"/>
    </row>
    <row r="46" spans="2:5" ht="12.75">
      <c r="B46" s="72" t="s">
        <v>58</v>
      </c>
      <c r="C46" s="73"/>
      <c r="D46" s="73"/>
      <c r="E46" s="74"/>
    </row>
  </sheetData>
  <printOptions/>
  <pageMargins left="0.75" right="0.75" top="1" bottom="1" header="0" footer="0"/>
  <pageSetup horizontalDpi="300" verticalDpi="300" orientation="portrait" r:id="rId4"/>
  <drawing r:id="rId3"/>
  <legacyDrawing r:id="rId2"/>
  <oleObjects>
    <oleObject progId="Equation.3" shapeId="375259" r:id="rId1"/>
  </oleObjects>
</worksheet>
</file>

<file path=xl/worksheets/sheet4.xml><?xml version="1.0" encoding="utf-8"?>
<worksheet xmlns="http://schemas.openxmlformats.org/spreadsheetml/2006/main" xmlns:r="http://schemas.openxmlformats.org/officeDocument/2006/relationships">
  <dimension ref="A2:H53"/>
  <sheetViews>
    <sheetView tabSelected="1" workbookViewId="0" topLeftCell="A1">
      <selection activeCell="G4" sqref="G4"/>
    </sheetView>
  </sheetViews>
  <sheetFormatPr defaultColWidth="11.421875" defaultRowHeight="12.75"/>
  <cols>
    <col min="5" max="5" width="13.140625" style="0" customWidth="1"/>
  </cols>
  <sheetData>
    <row r="2" spans="1:6" ht="12.75">
      <c r="A2" s="40" t="s">
        <v>66</v>
      </c>
      <c r="B2" s="42" t="s">
        <v>108</v>
      </c>
      <c r="C2" s="42"/>
      <c r="D2" s="41"/>
      <c r="E2" s="41"/>
      <c r="F2" s="42"/>
    </row>
    <row r="4" spans="1:6" ht="12.75">
      <c r="A4" s="30" t="s">
        <v>44</v>
      </c>
      <c r="B4" s="30" t="s">
        <v>4</v>
      </c>
      <c r="C4" s="36"/>
      <c r="D4" s="75"/>
      <c r="E4" s="75"/>
      <c r="F4" t="s">
        <v>14</v>
      </c>
    </row>
    <row r="5" spans="1:5" ht="12.75">
      <c r="A5" s="32" t="s">
        <v>45</v>
      </c>
      <c r="B5" s="32" t="s">
        <v>41</v>
      </c>
      <c r="C5" s="37" t="s">
        <v>70</v>
      </c>
      <c r="D5" s="76" t="s">
        <v>74</v>
      </c>
      <c r="E5" s="76" t="s">
        <v>11</v>
      </c>
    </row>
    <row r="6" spans="1:5" ht="12.75">
      <c r="A6" s="32" t="s">
        <v>49</v>
      </c>
      <c r="B6" s="32" t="s">
        <v>73</v>
      </c>
      <c r="C6" s="37" t="s">
        <v>14</v>
      </c>
      <c r="D6" s="76" t="s">
        <v>75</v>
      </c>
      <c r="E6" s="76" t="s">
        <v>71</v>
      </c>
    </row>
    <row r="7" spans="1:5" ht="12.75">
      <c r="A7" s="65"/>
      <c r="B7" s="65" t="s">
        <v>14</v>
      </c>
      <c r="C7" s="77" t="s">
        <v>14</v>
      </c>
      <c r="D7" s="76" t="s">
        <v>76</v>
      </c>
      <c r="E7" s="78" t="s">
        <v>0</v>
      </c>
    </row>
    <row r="8" spans="1:5" ht="12.75">
      <c r="A8" s="18">
        <v>0</v>
      </c>
      <c r="B8" s="80" t="s">
        <v>72</v>
      </c>
      <c r="C8" s="81" t="s">
        <v>14</v>
      </c>
      <c r="D8" s="86">
        <v>0.0221</v>
      </c>
      <c r="E8" s="84" t="s">
        <v>14</v>
      </c>
    </row>
    <row r="9" spans="1:5" ht="12.75">
      <c r="A9" s="6">
        <v>1</v>
      </c>
      <c r="B9" s="6">
        <v>1</v>
      </c>
      <c r="C9" s="82">
        <v>22000</v>
      </c>
      <c r="D9" s="87">
        <v>0.0221</v>
      </c>
      <c r="E9" s="85">
        <f>C9*(1/POWER((1+D9),B9))</f>
        <v>21524.31268956071</v>
      </c>
    </row>
    <row r="10" spans="1:5" ht="12.75">
      <c r="A10" s="6">
        <v>2</v>
      </c>
      <c r="B10" s="6">
        <v>2</v>
      </c>
      <c r="C10" s="82">
        <v>22000</v>
      </c>
      <c r="D10" s="87">
        <v>0.0221</v>
      </c>
      <c r="E10" s="85">
        <f>C10*(1/POWER((1+D10),B10))</f>
        <v>21058.91076172655</v>
      </c>
    </row>
    <row r="11" spans="1:5" ht="12.75">
      <c r="A11" s="6">
        <v>3</v>
      </c>
      <c r="B11" s="6">
        <v>3</v>
      </c>
      <c r="C11" s="82">
        <v>22000</v>
      </c>
      <c r="D11" s="87">
        <v>0.0221</v>
      </c>
      <c r="E11" s="85">
        <f aca="true" t="shared" si="0" ref="E11:E40">C11*(1/POWER((1+D11),B11))</f>
        <v>20603.57182440715</v>
      </c>
    </row>
    <row r="12" spans="1:5" ht="12.75">
      <c r="A12" s="6">
        <v>4</v>
      </c>
      <c r="B12" s="6">
        <v>4</v>
      </c>
      <c r="C12" s="82">
        <v>22000</v>
      </c>
      <c r="D12" s="87">
        <v>0.0221</v>
      </c>
      <c r="E12" s="85">
        <f t="shared" si="0"/>
        <v>20158.07829410738</v>
      </c>
    </row>
    <row r="13" spans="1:5" ht="12.75">
      <c r="A13" s="6">
        <v>5</v>
      </c>
      <c r="B13" s="6">
        <v>5</v>
      </c>
      <c r="C13" s="82">
        <v>22000</v>
      </c>
      <c r="D13" s="87">
        <v>0.0221</v>
      </c>
      <c r="E13" s="85">
        <f t="shared" si="0"/>
        <v>19722.21729195517</v>
      </c>
    </row>
    <row r="14" spans="1:5" ht="12.75">
      <c r="A14" s="6">
        <v>6</v>
      </c>
      <c r="B14" s="6">
        <v>6</v>
      </c>
      <c r="C14" s="82">
        <v>22000</v>
      </c>
      <c r="D14" s="87">
        <v>0.0221</v>
      </c>
      <c r="E14" s="85">
        <f t="shared" si="0"/>
        <v>19295.78054197747</v>
      </c>
    </row>
    <row r="15" spans="1:5" ht="12.75">
      <c r="A15" s="6">
        <v>7</v>
      </c>
      <c r="B15" s="6">
        <v>7</v>
      </c>
      <c r="C15" s="82">
        <v>22000</v>
      </c>
      <c r="D15" s="87">
        <v>0.0221</v>
      </c>
      <c r="E15" s="85">
        <f t="shared" si="0"/>
        <v>18878.564271575644</v>
      </c>
    </row>
    <row r="16" spans="1:5" ht="12.75">
      <c r="A16" s="6">
        <v>8</v>
      </c>
      <c r="B16" s="6">
        <v>8</v>
      </c>
      <c r="C16" s="82">
        <v>22000</v>
      </c>
      <c r="D16" s="87">
        <v>0.0221</v>
      </c>
      <c r="E16" s="85">
        <f t="shared" si="0"/>
        <v>18470.36911415287</v>
      </c>
    </row>
    <row r="17" spans="1:5" ht="12.75">
      <c r="A17" s="6">
        <v>9</v>
      </c>
      <c r="B17" s="6">
        <v>9</v>
      </c>
      <c r="C17" s="82">
        <v>22000</v>
      </c>
      <c r="D17" s="87">
        <v>0.0221</v>
      </c>
      <c r="E17" s="85">
        <f t="shared" si="0"/>
        <v>18071.000013846853</v>
      </c>
    </row>
    <row r="18" spans="1:5" ht="12.75">
      <c r="A18" s="6">
        <v>10</v>
      </c>
      <c r="B18" s="6">
        <v>10</v>
      </c>
      <c r="C18" s="82">
        <v>22000</v>
      </c>
      <c r="D18" s="87">
        <v>0.0221</v>
      </c>
      <c r="E18" s="85">
        <f t="shared" si="0"/>
        <v>17680.266132322526</v>
      </c>
    </row>
    <row r="19" spans="1:5" ht="12.75">
      <c r="A19" s="6">
        <v>11</v>
      </c>
      <c r="B19" s="6">
        <v>11</v>
      </c>
      <c r="C19" s="82">
        <v>22000</v>
      </c>
      <c r="D19" s="87">
        <v>0.0221</v>
      </c>
      <c r="E19" s="85">
        <f t="shared" si="0"/>
        <v>17297.980757580004</v>
      </c>
    </row>
    <row r="20" spans="1:5" ht="12.75">
      <c r="A20" s="7">
        <v>12</v>
      </c>
      <c r="B20" s="7">
        <v>12</v>
      </c>
      <c r="C20" s="83">
        <v>22000</v>
      </c>
      <c r="D20" s="88">
        <v>0.0221</v>
      </c>
      <c r="E20" s="89">
        <f t="shared" si="0"/>
        <v>16923.96121473438</v>
      </c>
    </row>
    <row r="21" spans="1:5" ht="12.75">
      <c r="A21" s="6"/>
      <c r="B21" s="6"/>
      <c r="C21" s="82"/>
      <c r="D21" s="96" t="s">
        <v>77</v>
      </c>
      <c r="E21" s="97">
        <f>SUM(E9:E20)</f>
        <v>229685.0129079467</v>
      </c>
    </row>
    <row r="22" spans="1:5" ht="12.75">
      <c r="A22" s="6"/>
      <c r="B22" s="6"/>
      <c r="C22" s="82"/>
      <c r="D22" s="87"/>
      <c r="E22" s="85"/>
    </row>
    <row r="23" spans="1:8" ht="12.75">
      <c r="A23" s="18">
        <v>13</v>
      </c>
      <c r="B23" s="18">
        <v>1</v>
      </c>
      <c r="C23" s="81">
        <v>22000</v>
      </c>
      <c r="D23" s="86">
        <v>0.024</v>
      </c>
      <c r="E23" s="84">
        <f t="shared" si="0"/>
        <v>21484.375</v>
      </c>
      <c r="G23" s="63" t="s">
        <v>14</v>
      </c>
      <c r="H23" s="63"/>
    </row>
    <row r="24" spans="1:5" ht="12.75">
      <c r="A24" s="6">
        <v>14</v>
      </c>
      <c r="B24" s="6">
        <v>2</v>
      </c>
      <c r="C24" s="82">
        <v>22000</v>
      </c>
      <c r="D24" s="87">
        <v>0.024</v>
      </c>
      <c r="E24" s="85">
        <f t="shared" si="0"/>
        <v>20980.8349609375</v>
      </c>
    </row>
    <row r="25" spans="1:7" ht="12.75">
      <c r="A25" s="6">
        <v>15</v>
      </c>
      <c r="B25" s="6">
        <v>3</v>
      </c>
      <c r="C25" s="82">
        <v>22000</v>
      </c>
      <c r="D25" s="87">
        <v>0.024</v>
      </c>
      <c r="E25" s="85">
        <f t="shared" si="0"/>
        <v>20489.096641540524</v>
      </c>
      <c r="G25" s="4"/>
    </row>
    <row r="26" spans="1:5" ht="12.75">
      <c r="A26" s="6">
        <v>16</v>
      </c>
      <c r="B26" s="6">
        <v>4</v>
      </c>
      <c r="C26" s="82">
        <v>22000</v>
      </c>
      <c r="D26" s="87">
        <v>0.024</v>
      </c>
      <c r="E26" s="85">
        <f t="shared" si="0"/>
        <v>20008.88343900442</v>
      </c>
    </row>
    <row r="27" spans="1:5" ht="12.75">
      <c r="A27" s="6">
        <v>17</v>
      </c>
      <c r="B27" s="6">
        <v>5</v>
      </c>
      <c r="C27" s="82">
        <v>22000</v>
      </c>
      <c r="D27" s="87">
        <v>0.024</v>
      </c>
      <c r="E27" s="85">
        <f t="shared" si="0"/>
        <v>19539.92523340275</v>
      </c>
    </row>
    <row r="28" spans="1:5" ht="12.75">
      <c r="A28" s="6">
        <v>18</v>
      </c>
      <c r="B28" s="6">
        <v>6</v>
      </c>
      <c r="C28" s="82">
        <v>22000</v>
      </c>
      <c r="D28" s="87">
        <v>0.024</v>
      </c>
      <c r="E28" s="85">
        <f t="shared" si="0"/>
        <v>19081.95823574488</v>
      </c>
    </row>
    <row r="29" spans="1:5" ht="12.75">
      <c r="A29" s="6">
        <v>19</v>
      </c>
      <c r="B29" s="6">
        <v>7</v>
      </c>
      <c r="C29" s="82">
        <v>22000</v>
      </c>
      <c r="D29" s="87">
        <v>0.024</v>
      </c>
      <c r="E29" s="85">
        <f t="shared" si="0"/>
        <v>18634.724839594604</v>
      </c>
    </row>
    <row r="30" spans="1:5" ht="12.75">
      <c r="A30" s="6">
        <v>20</v>
      </c>
      <c r="B30" s="6">
        <v>8</v>
      </c>
      <c r="C30" s="82">
        <v>22000</v>
      </c>
      <c r="D30" s="87">
        <v>0.024</v>
      </c>
      <c r="E30" s="85">
        <f t="shared" si="0"/>
        <v>18197.97347616661</v>
      </c>
    </row>
    <row r="31" spans="1:5" ht="12.75">
      <c r="A31" s="6">
        <v>21</v>
      </c>
      <c r="B31" s="6">
        <v>9</v>
      </c>
      <c r="C31" s="82">
        <v>22000</v>
      </c>
      <c r="D31" s="87">
        <v>0.024</v>
      </c>
      <c r="E31" s="85">
        <f t="shared" si="0"/>
        <v>17771.45847281896</v>
      </c>
    </row>
    <row r="32" spans="1:5" ht="12.75">
      <c r="A32" s="6">
        <v>22</v>
      </c>
      <c r="B32" s="6">
        <v>10</v>
      </c>
      <c r="C32" s="82">
        <v>22000</v>
      </c>
      <c r="D32" s="87">
        <v>0.024</v>
      </c>
      <c r="E32" s="85">
        <f t="shared" si="0"/>
        <v>17354.93991486226</v>
      </c>
    </row>
    <row r="33" spans="1:5" ht="12.75">
      <c r="A33" s="6">
        <v>23</v>
      </c>
      <c r="B33" s="6">
        <v>11</v>
      </c>
      <c r="C33" s="82">
        <v>22000</v>
      </c>
      <c r="D33" s="87">
        <v>0.024</v>
      </c>
      <c r="E33" s="85">
        <f t="shared" si="0"/>
        <v>16948.183510607676</v>
      </c>
    </row>
    <row r="34" spans="1:5" ht="12.75">
      <c r="A34" s="6">
        <v>24</v>
      </c>
      <c r="B34" s="6">
        <v>12</v>
      </c>
      <c r="C34" s="82">
        <v>22000</v>
      </c>
      <c r="D34" s="87">
        <v>0.024</v>
      </c>
      <c r="E34" s="85">
        <f t="shared" si="0"/>
        <v>16550.960459577807</v>
      </c>
    </row>
    <row r="35" spans="1:5" ht="12.75">
      <c r="A35" s="6">
        <v>25</v>
      </c>
      <c r="B35" s="6">
        <v>13</v>
      </c>
      <c r="C35" s="82">
        <v>22000</v>
      </c>
      <c r="D35" s="87">
        <v>0.024</v>
      </c>
      <c r="E35" s="85">
        <f t="shared" si="0"/>
        <v>16163.047323806455</v>
      </c>
    </row>
    <row r="36" spans="1:5" ht="12.75">
      <c r="A36" s="6">
        <v>26</v>
      </c>
      <c r="B36" s="6">
        <v>14</v>
      </c>
      <c r="C36" s="82">
        <v>22000</v>
      </c>
      <c r="D36" s="87">
        <v>0.024</v>
      </c>
      <c r="E36" s="85">
        <f t="shared" si="0"/>
        <v>15784.22590215474</v>
      </c>
    </row>
    <row r="37" spans="1:5" ht="12.75">
      <c r="A37" s="6">
        <v>27</v>
      </c>
      <c r="B37" s="6">
        <v>15</v>
      </c>
      <c r="C37" s="82">
        <v>22000</v>
      </c>
      <c r="D37" s="87">
        <v>0.024</v>
      </c>
      <c r="E37" s="85">
        <f t="shared" si="0"/>
        <v>15414.28310757299</v>
      </c>
    </row>
    <row r="38" spans="1:5" ht="12.75">
      <c r="A38" s="6">
        <v>28</v>
      </c>
      <c r="B38" s="6">
        <v>16</v>
      </c>
      <c r="C38" s="82">
        <v>22000</v>
      </c>
      <c r="D38" s="87">
        <v>0.024</v>
      </c>
      <c r="E38" s="85">
        <f t="shared" si="0"/>
        <v>15053.01084723925</v>
      </c>
    </row>
    <row r="39" spans="1:5" ht="12.75">
      <c r="A39" s="6">
        <v>29</v>
      </c>
      <c r="B39" s="6">
        <v>17</v>
      </c>
      <c r="C39" s="82">
        <v>22000</v>
      </c>
      <c r="D39" s="87">
        <v>0.024</v>
      </c>
      <c r="E39" s="85">
        <f t="shared" si="0"/>
        <v>14700.205905507079</v>
      </c>
    </row>
    <row r="40" spans="1:5" ht="12.75">
      <c r="A40" s="7">
        <v>30</v>
      </c>
      <c r="B40" s="7">
        <v>18</v>
      </c>
      <c r="C40" s="83">
        <v>22000</v>
      </c>
      <c r="D40" s="88">
        <v>0.024</v>
      </c>
      <c r="E40" s="89">
        <f t="shared" si="0"/>
        <v>14355.669829596758</v>
      </c>
    </row>
    <row r="41" spans="4:6" ht="12.75">
      <c r="D41" s="95" t="s">
        <v>78</v>
      </c>
      <c r="E41" s="99">
        <f>SUM(E23:E40)</f>
        <v>318513.75710013526</v>
      </c>
      <c r="F41" s="91"/>
    </row>
    <row r="42" spans="4:6" ht="12.75">
      <c r="D42" s="93" t="s">
        <v>79</v>
      </c>
      <c r="E42" s="75" t="s">
        <v>80</v>
      </c>
      <c r="F42" s="91"/>
    </row>
    <row r="43" spans="4:6" ht="12.75">
      <c r="D43" s="94" t="s">
        <v>79</v>
      </c>
      <c r="E43" s="98">
        <f>E41*1/POWER(1.0221,12)</f>
        <v>245023.38506918255</v>
      </c>
      <c r="F43" s="91"/>
    </row>
    <row r="44" spans="4:6" ht="12.75">
      <c r="D44" s="93" t="s">
        <v>81</v>
      </c>
      <c r="E44" s="75" t="s">
        <v>82</v>
      </c>
      <c r="F44" s="91"/>
    </row>
    <row r="45" spans="2:5" ht="12.75">
      <c r="B45" s="91" t="s">
        <v>86</v>
      </c>
      <c r="D45" s="94" t="s">
        <v>81</v>
      </c>
      <c r="E45" s="98">
        <f>E21+E43</f>
        <v>474708.3979771292</v>
      </c>
    </row>
    <row r="46" ht="12.75">
      <c r="E46" s="90" t="s">
        <v>14</v>
      </c>
    </row>
    <row r="48" ht="12.75">
      <c r="A48" s="6" t="s">
        <v>14</v>
      </c>
    </row>
    <row r="49" spans="3:5" ht="12.75">
      <c r="C49" s="92" t="s">
        <v>84</v>
      </c>
      <c r="E49" s="91" t="s">
        <v>85</v>
      </c>
    </row>
    <row r="53" spans="2:5" ht="12.75">
      <c r="B53" s="49" t="s">
        <v>83</v>
      </c>
      <c r="C53" s="49"/>
      <c r="D53" s="49"/>
      <c r="E53" s="49"/>
    </row>
  </sheetData>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2:G38"/>
  <sheetViews>
    <sheetView workbookViewId="0" topLeftCell="A17">
      <selection activeCell="G4" sqref="G4"/>
    </sheetView>
  </sheetViews>
  <sheetFormatPr defaultColWidth="11.421875" defaultRowHeight="12.75"/>
  <cols>
    <col min="1" max="1" width="11.28125" style="0" customWidth="1"/>
    <col min="2" max="2" width="13.421875" style="0" customWidth="1"/>
    <col min="4" max="4" width="12.421875" style="0" customWidth="1"/>
  </cols>
  <sheetData>
    <row r="2" spans="1:6" ht="12.75">
      <c r="A2" s="40" t="s">
        <v>65</v>
      </c>
      <c r="B2" s="42" t="s">
        <v>108</v>
      </c>
      <c r="C2" s="42"/>
      <c r="D2" s="41"/>
      <c r="E2" s="41"/>
      <c r="F2" s="42"/>
    </row>
    <row r="4" spans="1:4" ht="12.75">
      <c r="A4" s="30" t="s">
        <v>44</v>
      </c>
      <c r="B4" s="30" t="s">
        <v>4</v>
      </c>
      <c r="C4" s="36"/>
      <c r="D4" s="75"/>
    </row>
    <row r="5" spans="1:4" ht="12.75">
      <c r="A5" s="32" t="s">
        <v>45</v>
      </c>
      <c r="B5" s="32" t="s">
        <v>67</v>
      </c>
      <c r="C5" s="37" t="s">
        <v>0</v>
      </c>
      <c r="D5" s="76" t="s">
        <v>11</v>
      </c>
    </row>
    <row r="6" spans="1:4" ht="12.75">
      <c r="A6" s="32" t="s">
        <v>49</v>
      </c>
      <c r="B6" s="32" t="s">
        <v>68</v>
      </c>
      <c r="C6" s="37" t="s">
        <v>64</v>
      </c>
      <c r="D6" s="76" t="s">
        <v>62</v>
      </c>
    </row>
    <row r="7" spans="1:4" ht="12.75">
      <c r="A7" s="65"/>
      <c r="B7" s="79" t="s">
        <v>69</v>
      </c>
      <c r="C7" s="77" t="s">
        <v>63</v>
      </c>
      <c r="D7" s="78" t="s">
        <v>63</v>
      </c>
    </row>
    <row r="8" spans="1:4" ht="12.75">
      <c r="A8" s="6">
        <v>5</v>
      </c>
      <c r="B8" s="6">
        <f>A8-4</f>
        <v>1</v>
      </c>
      <c r="C8" s="8">
        <v>26000</v>
      </c>
      <c r="D8" s="8">
        <f aca="true" t="shared" si="0" ref="D8:D25">C8*(1/POWER(1.03,B8))</f>
        <v>25242.718446601943</v>
      </c>
    </row>
    <row r="9" spans="1:4" ht="12.75">
      <c r="A9" s="6">
        <v>6</v>
      </c>
      <c r="B9" s="6">
        <f aca="true" t="shared" si="1" ref="B9:B25">A9-4</f>
        <v>2</v>
      </c>
      <c r="C9" s="8">
        <v>26000</v>
      </c>
      <c r="D9" s="8">
        <f t="shared" si="0"/>
        <v>24507.49363747761</v>
      </c>
    </row>
    <row r="10" spans="1:4" ht="12.75">
      <c r="A10" s="6">
        <v>7</v>
      </c>
      <c r="B10" s="6">
        <f t="shared" si="1"/>
        <v>3</v>
      </c>
      <c r="C10" s="8">
        <v>26000</v>
      </c>
      <c r="D10" s="8">
        <f t="shared" si="0"/>
        <v>23793.68314318215</v>
      </c>
    </row>
    <row r="11" spans="1:4" ht="12.75">
      <c r="A11" s="6">
        <v>8</v>
      </c>
      <c r="B11" s="6">
        <f t="shared" si="1"/>
        <v>4</v>
      </c>
      <c r="C11" s="8">
        <v>26000</v>
      </c>
      <c r="D11" s="8">
        <f t="shared" si="0"/>
        <v>23100.663245807915</v>
      </c>
    </row>
    <row r="12" spans="1:4" ht="12.75">
      <c r="A12" s="6">
        <v>9</v>
      </c>
      <c r="B12" s="6">
        <f t="shared" si="1"/>
        <v>5</v>
      </c>
      <c r="C12" s="8">
        <v>26000</v>
      </c>
      <c r="D12" s="8">
        <f t="shared" si="0"/>
        <v>22427.828393988268</v>
      </c>
    </row>
    <row r="13" spans="1:4" ht="12.75">
      <c r="A13" s="6">
        <v>10</v>
      </c>
      <c r="B13" s="6">
        <f t="shared" si="1"/>
        <v>6</v>
      </c>
      <c r="C13" s="8">
        <v>26000</v>
      </c>
      <c r="D13" s="8">
        <f t="shared" si="0"/>
        <v>21774.590673775016</v>
      </c>
    </row>
    <row r="14" spans="1:4" ht="12.75">
      <c r="A14" s="6">
        <v>11</v>
      </c>
      <c r="B14" s="6">
        <f t="shared" si="1"/>
        <v>7</v>
      </c>
      <c r="C14" s="8">
        <v>26000</v>
      </c>
      <c r="D14" s="8">
        <f t="shared" si="0"/>
        <v>21140.3792949272</v>
      </c>
    </row>
    <row r="15" spans="1:4" ht="12.75">
      <c r="A15" s="6">
        <v>12</v>
      </c>
      <c r="B15" s="6">
        <f t="shared" si="1"/>
        <v>8</v>
      </c>
      <c r="C15" s="8">
        <v>26000</v>
      </c>
      <c r="D15" s="8">
        <f t="shared" si="0"/>
        <v>20524.640092162328</v>
      </c>
    </row>
    <row r="16" spans="1:4" ht="12.75">
      <c r="A16" s="6">
        <v>13</v>
      </c>
      <c r="B16" s="6">
        <f t="shared" si="1"/>
        <v>9</v>
      </c>
      <c r="C16" s="8">
        <v>26000</v>
      </c>
      <c r="D16" s="8">
        <f t="shared" si="0"/>
        <v>19926.8350409343</v>
      </c>
    </row>
    <row r="17" spans="1:4" ht="12.75">
      <c r="A17" s="6">
        <v>14</v>
      </c>
      <c r="B17" s="6">
        <f t="shared" si="1"/>
        <v>10</v>
      </c>
      <c r="C17" s="8">
        <v>26000</v>
      </c>
      <c r="D17" s="8">
        <f t="shared" si="0"/>
        <v>19346.441787314856</v>
      </c>
    </row>
    <row r="18" spans="1:4" ht="12.75">
      <c r="A18" s="6">
        <v>15</v>
      </c>
      <c r="B18" s="6">
        <f t="shared" si="1"/>
        <v>11</v>
      </c>
      <c r="C18" s="8">
        <v>26000</v>
      </c>
      <c r="D18" s="8">
        <f t="shared" si="0"/>
        <v>18782.95319156782</v>
      </c>
    </row>
    <row r="19" spans="1:4" ht="12.75">
      <c r="A19" s="6">
        <v>16</v>
      </c>
      <c r="B19" s="6">
        <f t="shared" si="1"/>
        <v>12</v>
      </c>
      <c r="C19" s="8">
        <v>26000</v>
      </c>
      <c r="D19" s="8">
        <f t="shared" si="0"/>
        <v>18235.876885017304</v>
      </c>
    </row>
    <row r="20" spans="1:4" ht="12.75">
      <c r="A20" s="6">
        <v>17</v>
      </c>
      <c r="B20" s="6">
        <f t="shared" si="1"/>
        <v>13</v>
      </c>
      <c r="C20" s="8">
        <v>26000</v>
      </c>
      <c r="D20" s="8">
        <f t="shared" si="0"/>
        <v>17704.734839822624</v>
      </c>
    </row>
    <row r="21" spans="1:7" ht="12.75">
      <c r="A21" s="6">
        <v>18</v>
      </c>
      <c r="B21" s="6">
        <f t="shared" si="1"/>
        <v>14</v>
      </c>
      <c r="C21" s="8">
        <v>26000</v>
      </c>
      <c r="D21" s="8">
        <f t="shared" si="0"/>
        <v>17189.0629512841</v>
      </c>
      <c r="F21" s="63" t="s">
        <v>14</v>
      </c>
      <c r="G21" s="63"/>
    </row>
    <row r="22" spans="1:6" ht="12.75">
      <c r="A22" s="6">
        <v>19</v>
      </c>
      <c r="B22" s="6">
        <f t="shared" si="1"/>
        <v>15</v>
      </c>
      <c r="C22" s="8">
        <v>26000</v>
      </c>
      <c r="D22" s="8">
        <f t="shared" si="0"/>
        <v>16688.41063231466</v>
      </c>
      <c r="E22" t="s">
        <v>14</v>
      </c>
      <c r="F22" t="s">
        <v>14</v>
      </c>
    </row>
    <row r="23" spans="1:7" ht="12.75">
      <c r="A23" s="6">
        <v>20</v>
      </c>
      <c r="B23" s="6">
        <f t="shared" si="1"/>
        <v>16</v>
      </c>
      <c r="C23" s="8">
        <v>26000</v>
      </c>
      <c r="D23" s="8">
        <f t="shared" si="0"/>
        <v>16202.340419722974</v>
      </c>
      <c r="F23" s="63" t="s">
        <v>14</v>
      </c>
      <c r="G23" s="150" t="s">
        <v>14</v>
      </c>
    </row>
    <row r="24" spans="1:4" ht="12.75">
      <c r="A24" s="152">
        <v>21</v>
      </c>
      <c r="B24" s="6">
        <f t="shared" si="1"/>
        <v>17</v>
      </c>
      <c r="C24" s="8">
        <v>26000</v>
      </c>
      <c r="D24" s="85">
        <f t="shared" si="0"/>
        <v>15730.427591964051</v>
      </c>
    </row>
    <row r="25" spans="1:4" ht="12.75">
      <c r="A25" s="153">
        <v>22</v>
      </c>
      <c r="B25" s="7">
        <f t="shared" si="1"/>
        <v>18</v>
      </c>
      <c r="C25" s="9">
        <v>26000</v>
      </c>
      <c r="D25" s="89">
        <f t="shared" si="0"/>
        <v>15272.25979802335</v>
      </c>
    </row>
    <row r="27" spans="2:4" ht="12.75">
      <c r="B27" t="s">
        <v>60</v>
      </c>
      <c r="C27" s="64" t="s">
        <v>61</v>
      </c>
      <c r="D27" s="28">
        <f>SUM(D8:D25)</f>
        <v>357591.3400658885</v>
      </c>
    </row>
    <row r="28" spans="3:4" ht="12.75">
      <c r="C28" s="154" t="s">
        <v>129</v>
      </c>
      <c r="D28" s="28">
        <f>D27/1.03^3</f>
        <v>327246.73231821717</v>
      </c>
    </row>
    <row r="30" spans="6:7" ht="12.75">
      <c r="F30" s="112" t="s">
        <v>129</v>
      </c>
      <c r="G30" s="123">
        <f>26000*((1.03^18-1)/(1.03^18*0.03))*(1/1.03^3)</f>
        <v>327246.732318217</v>
      </c>
    </row>
    <row r="33" spans="6:7" ht="12.75">
      <c r="F33" s="124" t="s">
        <v>116</v>
      </c>
      <c r="G33" s="151">
        <f>PV(3%,18,26000)/1.03^3</f>
        <v>-327246.73231821693</v>
      </c>
    </row>
    <row r="34" spans="6:7" ht="12.75">
      <c r="F34" s="127" t="s">
        <v>117</v>
      </c>
      <c r="G34" s="129"/>
    </row>
    <row r="35" spans="2:4" ht="12.75">
      <c r="B35" s="49" t="s">
        <v>128</v>
      </c>
      <c r="C35" s="49"/>
      <c r="D35" s="49"/>
    </row>
    <row r="38" ht="12.75">
      <c r="B38" t="s">
        <v>130</v>
      </c>
    </row>
  </sheetData>
  <printOptions/>
  <pageMargins left="0.75" right="0.75" top="1" bottom="1" header="0" footer="0"/>
  <pageSetup horizontalDpi="300" verticalDpi="300" orientation="portrait" r:id="rId6"/>
  <drawing r:id="rId5"/>
  <legacyDrawing r:id="rId4"/>
  <oleObjects>
    <oleObject progId="Equation.3" shapeId="465210" r:id="rId1"/>
    <oleObject progId="Equation.3" shapeId="493150" r:id="rId2"/>
    <oleObject progId="Equation.3" shapeId="506987" r:id="rId3"/>
  </oleObjects>
</worksheet>
</file>

<file path=xl/worksheets/sheet6.xml><?xml version="1.0" encoding="utf-8"?>
<worksheet xmlns="http://schemas.openxmlformats.org/spreadsheetml/2006/main" xmlns:r="http://schemas.openxmlformats.org/officeDocument/2006/relationships">
  <dimension ref="A3:H36"/>
  <sheetViews>
    <sheetView workbookViewId="0" topLeftCell="A1">
      <selection activeCell="A1" sqref="A1"/>
    </sheetView>
  </sheetViews>
  <sheetFormatPr defaultColWidth="11.421875" defaultRowHeight="12.75"/>
  <cols>
    <col min="3" max="3" width="13.8515625" style="0" customWidth="1"/>
    <col min="5" max="5" width="12.421875" style="0" customWidth="1"/>
    <col min="8" max="8" width="11.7109375" style="0" bestFit="1" customWidth="1"/>
  </cols>
  <sheetData>
    <row r="3" spans="2:7" ht="12.75">
      <c r="B3" s="40" t="s">
        <v>38</v>
      </c>
      <c r="C3" s="42" t="s">
        <v>108</v>
      </c>
      <c r="D3" s="29"/>
      <c r="E3" s="29"/>
      <c r="F3" s="29"/>
      <c r="G3" s="29"/>
    </row>
    <row r="5" spans="1:5" ht="12.75">
      <c r="A5" s="30" t="s">
        <v>44</v>
      </c>
      <c r="B5" s="30" t="s">
        <v>40</v>
      </c>
      <c r="C5" s="30" t="s">
        <v>4</v>
      </c>
      <c r="D5" s="31"/>
      <c r="E5" s="31"/>
    </row>
    <row r="6" spans="1:5" ht="12.75">
      <c r="A6" s="32" t="s">
        <v>45</v>
      </c>
      <c r="B6" s="32" t="s">
        <v>28</v>
      </c>
      <c r="C6" s="32" t="s">
        <v>41</v>
      </c>
      <c r="D6" s="33"/>
      <c r="E6" s="33" t="s">
        <v>14</v>
      </c>
    </row>
    <row r="7" spans="1:5" ht="13.5" thickBot="1">
      <c r="A7" s="34" t="s">
        <v>46</v>
      </c>
      <c r="B7" s="34" t="s">
        <v>43</v>
      </c>
      <c r="C7" s="34" t="s">
        <v>42</v>
      </c>
      <c r="D7" s="35" t="s">
        <v>0</v>
      </c>
      <c r="E7" s="35" t="s">
        <v>11</v>
      </c>
    </row>
    <row r="8" spans="1:5" ht="13.5" thickTop="1">
      <c r="A8" s="6">
        <v>0</v>
      </c>
      <c r="B8" s="6">
        <v>1</v>
      </c>
      <c r="C8" s="6">
        <f>B8-1</f>
        <v>0</v>
      </c>
      <c r="D8" s="8">
        <v>15000</v>
      </c>
      <c r="E8" s="8">
        <f>D8*(1/POWER(1.03,C8))</f>
        <v>15000</v>
      </c>
    </row>
    <row r="9" spans="1:5" ht="12.75">
      <c r="A9" s="6">
        <v>1</v>
      </c>
      <c r="B9" s="6">
        <v>2</v>
      </c>
      <c r="C9" s="6">
        <f aca="true" t="shared" si="0" ref="C9:C25">B9-1</f>
        <v>1</v>
      </c>
      <c r="D9" s="8">
        <v>15000</v>
      </c>
      <c r="E9" s="8">
        <f aca="true" t="shared" si="1" ref="E9:E25">D9*(1/POWER(1.03,C9))</f>
        <v>14563.106796116504</v>
      </c>
    </row>
    <row r="10" spans="1:5" ht="12.75">
      <c r="A10" s="6">
        <v>2</v>
      </c>
      <c r="B10" s="6">
        <v>3</v>
      </c>
      <c r="C10" s="6">
        <f t="shared" si="0"/>
        <v>2</v>
      </c>
      <c r="D10" s="8">
        <v>15000</v>
      </c>
      <c r="E10" s="8">
        <f t="shared" si="1"/>
        <v>14138.938637006315</v>
      </c>
    </row>
    <row r="11" spans="1:5" ht="12.75">
      <c r="A11" s="6">
        <v>3</v>
      </c>
      <c r="B11" s="6">
        <v>4</v>
      </c>
      <c r="C11" s="6">
        <f t="shared" si="0"/>
        <v>3</v>
      </c>
      <c r="D11" s="8">
        <v>15000</v>
      </c>
      <c r="E11" s="8">
        <f t="shared" si="1"/>
        <v>13727.124890297395</v>
      </c>
    </row>
    <row r="12" spans="1:5" ht="12.75">
      <c r="A12" s="6">
        <v>4</v>
      </c>
      <c r="B12" s="6">
        <v>5</v>
      </c>
      <c r="C12" s="6">
        <f t="shared" si="0"/>
        <v>4</v>
      </c>
      <c r="D12" s="8">
        <v>15000</v>
      </c>
      <c r="E12" s="8">
        <f t="shared" si="1"/>
        <v>13327.305718735335</v>
      </c>
    </row>
    <row r="13" spans="1:5" ht="12.75">
      <c r="A13" s="6">
        <v>5</v>
      </c>
      <c r="B13" s="6">
        <v>6</v>
      </c>
      <c r="C13" s="6">
        <f t="shared" si="0"/>
        <v>5</v>
      </c>
      <c r="D13" s="8">
        <v>15000</v>
      </c>
      <c r="E13" s="8">
        <f t="shared" si="1"/>
        <v>12939.131765762462</v>
      </c>
    </row>
    <row r="14" spans="1:8" ht="12.75">
      <c r="A14" s="6">
        <v>6</v>
      </c>
      <c r="B14" s="6">
        <v>7</v>
      </c>
      <c r="C14" s="6">
        <f t="shared" si="0"/>
        <v>6</v>
      </c>
      <c r="D14" s="8">
        <v>15000</v>
      </c>
      <c r="E14" s="8">
        <f t="shared" si="1"/>
        <v>12562.263850254816</v>
      </c>
      <c r="G14" s="29" t="s">
        <v>39</v>
      </c>
      <c r="H14" s="29"/>
    </row>
    <row r="15" spans="1:5" ht="12.75">
      <c r="A15" s="6">
        <v>7</v>
      </c>
      <c r="B15" s="6">
        <v>8</v>
      </c>
      <c r="C15" s="6">
        <f t="shared" si="0"/>
        <v>7</v>
      </c>
      <c r="D15" s="8">
        <v>15000</v>
      </c>
      <c r="E15" s="8">
        <f t="shared" si="1"/>
        <v>12196.372670150307</v>
      </c>
    </row>
    <row r="16" spans="1:5" ht="12.75">
      <c r="A16" s="6">
        <v>8</v>
      </c>
      <c r="B16" s="6">
        <v>9</v>
      </c>
      <c r="C16" s="6">
        <f t="shared" si="0"/>
        <v>8</v>
      </c>
      <c r="D16" s="8">
        <v>15000</v>
      </c>
      <c r="E16" s="8">
        <f t="shared" si="1"/>
        <v>11841.138514709035</v>
      </c>
    </row>
    <row r="17" spans="1:5" ht="12.75">
      <c r="A17" s="6">
        <v>9</v>
      </c>
      <c r="B17" s="6">
        <v>10</v>
      </c>
      <c r="C17" s="6">
        <f t="shared" si="0"/>
        <v>9</v>
      </c>
      <c r="D17" s="8">
        <v>15000</v>
      </c>
      <c r="E17" s="8">
        <f t="shared" si="1"/>
        <v>11496.250985154404</v>
      </c>
    </row>
    <row r="18" spans="1:8" ht="12.75">
      <c r="A18" s="6">
        <v>10</v>
      </c>
      <c r="B18" s="6">
        <v>11</v>
      </c>
      <c r="C18" s="6">
        <f t="shared" si="0"/>
        <v>10</v>
      </c>
      <c r="D18" s="8">
        <v>15000</v>
      </c>
      <c r="E18" s="8">
        <f t="shared" si="1"/>
        <v>11161.408723450877</v>
      </c>
      <c r="H18" s="63"/>
    </row>
    <row r="19" spans="1:8" ht="12.75">
      <c r="A19" s="6">
        <v>11</v>
      </c>
      <c r="B19" s="6">
        <v>12</v>
      </c>
      <c r="C19" s="6">
        <f t="shared" si="0"/>
        <v>11</v>
      </c>
      <c r="D19" s="8">
        <v>15000</v>
      </c>
      <c r="E19" s="8">
        <f t="shared" si="1"/>
        <v>10836.319148981434</v>
      </c>
      <c r="G19" s="112" t="s">
        <v>126</v>
      </c>
      <c r="H19" s="123">
        <f>15000*((1.03^18-1)/(1.03^18*0.03))*1.03</f>
        <v>212491.77707761442</v>
      </c>
    </row>
    <row r="20" spans="1:5" ht="12.75">
      <c r="A20" s="6">
        <v>12</v>
      </c>
      <c r="B20" s="6">
        <v>13</v>
      </c>
      <c r="C20" s="6">
        <f t="shared" si="0"/>
        <v>12</v>
      </c>
      <c r="D20" s="8">
        <v>15000</v>
      </c>
      <c r="E20" s="8">
        <f t="shared" si="1"/>
        <v>10520.698202894599</v>
      </c>
    </row>
    <row r="21" spans="1:5" ht="12.75">
      <c r="A21" s="6">
        <v>13</v>
      </c>
      <c r="B21" s="6">
        <v>14</v>
      </c>
      <c r="C21" s="6">
        <f t="shared" si="0"/>
        <v>13</v>
      </c>
      <c r="D21" s="8">
        <v>15000</v>
      </c>
      <c r="E21" s="8">
        <f t="shared" si="1"/>
        <v>10214.270099897669</v>
      </c>
    </row>
    <row r="22" spans="1:5" ht="12.75">
      <c r="A22" s="6">
        <v>14</v>
      </c>
      <c r="B22" s="6">
        <v>15</v>
      </c>
      <c r="C22" s="6">
        <f t="shared" si="0"/>
        <v>14</v>
      </c>
      <c r="D22" s="8">
        <v>15000</v>
      </c>
      <c r="E22" s="8">
        <f t="shared" si="1"/>
        <v>9916.767087279288</v>
      </c>
    </row>
    <row r="23" spans="1:8" ht="12.75">
      <c r="A23" s="6">
        <v>15</v>
      </c>
      <c r="B23" s="6">
        <v>16</v>
      </c>
      <c r="C23" s="6">
        <f t="shared" si="0"/>
        <v>15</v>
      </c>
      <c r="D23" s="8">
        <v>15000</v>
      </c>
      <c r="E23" s="8">
        <f t="shared" si="1"/>
        <v>9627.929210950764</v>
      </c>
      <c r="G23" s="124" t="s">
        <v>116</v>
      </c>
      <c r="H23" s="126">
        <f>PV(3%,18,15000,,1)</f>
        <v>-212491.7770776144</v>
      </c>
    </row>
    <row r="24" spans="1:8" ht="12.75">
      <c r="A24" s="6">
        <v>16</v>
      </c>
      <c r="B24" s="6">
        <v>17</v>
      </c>
      <c r="C24" s="6">
        <f t="shared" si="0"/>
        <v>16</v>
      </c>
      <c r="D24" s="8">
        <v>15000</v>
      </c>
      <c r="E24" s="8">
        <f t="shared" si="1"/>
        <v>9347.504088301715</v>
      </c>
      <c r="G24" s="127" t="s">
        <v>117</v>
      </c>
      <c r="H24" s="129"/>
    </row>
    <row r="25" spans="1:5" ht="12.75">
      <c r="A25" s="7">
        <v>17</v>
      </c>
      <c r="B25" s="7">
        <v>18</v>
      </c>
      <c r="C25" s="7">
        <f t="shared" si="0"/>
        <v>17</v>
      </c>
      <c r="D25" s="9">
        <v>15000</v>
      </c>
      <c r="E25" s="9">
        <f t="shared" si="1"/>
        <v>9075.246687671568</v>
      </c>
    </row>
    <row r="27" spans="4:5" ht="12.75">
      <c r="D27" t="s">
        <v>12</v>
      </c>
      <c r="E27" s="28">
        <f>SUM(E8:E26)</f>
        <v>212491.77707761448</v>
      </c>
    </row>
    <row r="28" ht="12.75">
      <c r="B28" s="48">
        <v>212491.78</v>
      </c>
    </row>
    <row r="33" ht="12.75">
      <c r="F33" t="s">
        <v>96</v>
      </c>
    </row>
    <row r="36" spans="2:5" ht="12.75">
      <c r="B36" s="50" t="s">
        <v>47</v>
      </c>
      <c r="C36" s="49"/>
      <c r="D36" s="49"/>
      <c r="E36" s="49"/>
    </row>
  </sheetData>
  <printOptions/>
  <pageMargins left="0.75" right="0.75" top="1" bottom="1" header="0" footer="0"/>
  <pageSetup horizontalDpi="300" verticalDpi="300" orientation="portrait" r:id="rId4"/>
  <drawing r:id="rId3"/>
  <legacyDrawing r:id="rId2"/>
  <oleObjects>
    <oleObject progId="Equation.3" shapeId="307611" r:id="rId1"/>
  </oleObjects>
</worksheet>
</file>

<file path=xl/worksheets/sheet7.xml><?xml version="1.0" encoding="utf-8"?>
<worksheet xmlns="http://schemas.openxmlformats.org/spreadsheetml/2006/main" xmlns:r="http://schemas.openxmlformats.org/officeDocument/2006/relationships">
  <dimension ref="B2:K35"/>
  <sheetViews>
    <sheetView workbookViewId="0" topLeftCell="A28">
      <selection activeCell="K19" sqref="K19"/>
    </sheetView>
  </sheetViews>
  <sheetFormatPr defaultColWidth="11.421875" defaultRowHeight="12.75"/>
  <cols>
    <col min="3" max="3" width="11.7109375" style="0" bestFit="1" customWidth="1"/>
    <col min="4" max="4" width="14.140625" style="0" customWidth="1"/>
    <col min="5" max="6" width="11.7109375" style="0" bestFit="1" customWidth="1"/>
    <col min="11" max="11" width="13.28125" style="0" bestFit="1" customWidth="1"/>
  </cols>
  <sheetData>
    <row r="2" spans="2:4" ht="12.75">
      <c r="B2" s="46" t="s">
        <v>122</v>
      </c>
      <c r="C2" s="55" t="s">
        <v>9</v>
      </c>
      <c r="D2" s="56"/>
    </row>
    <row r="4" spans="2:4" ht="12.75">
      <c r="B4" s="29" t="s">
        <v>25</v>
      </c>
      <c r="C4" s="29"/>
      <c r="D4" s="29"/>
    </row>
    <row r="6" spans="2:4" ht="12.75">
      <c r="B6" s="31"/>
      <c r="C6" s="31"/>
      <c r="D6" s="53" t="s">
        <v>11</v>
      </c>
    </row>
    <row r="7" spans="2:4" ht="12.75">
      <c r="B7" s="33"/>
      <c r="C7" s="33"/>
      <c r="D7" s="38" t="s">
        <v>21</v>
      </c>
    </row>
    <row r="8" spans="2:4" ht="13.5" thickBot="1">
      <c r="B8" s="54" t="s">
        <v>3</v>
      </c>
      <c r="C8" s="54" t="s">
        <v>0</v>
      </c>
      <c r="D8" s="54" t="s">
        <v>0</v>
      </c>
    </row>
    <row r="9" spans="2:8" ht="13.5" thickTop="1">
      <c r="B9" s="6">
        <v>1</v>
      </c>
      <c r="C9" s="8">
        <v>1168103</v>
      </c>
      <c r="D9" s="8">
        <f aca="true" t="shared" si="0" ref="D9:D14">C9*(1/POWER($H$10,B9))</f>
        <v>1081576.8518518517</v>
      </c>
      <c r="F9" s="117" t="s">
        <v>123</v>
      </c>
      <c r="G9" s="118"/>
      <c r="H9" s="141">
        <f>0.32/4</f>
        <v>0.08</v>
      </c>
    </row>
    <row r="10" spans="2:8" ht="12.75">
      <c r="B10" s="6">
        <v>2</v>
      </c>
      <c r="C10" s="8">
        <v>1168103</v>
      </c>
      <c r="D10" s="8">
        <f t="shared" si="0"/>
        <v>1001460.0480109738</v>
      </c>
      <c r="F10" s="120" t="s">
        <v>124</v>
      </c>
      <c r="G10" s="121"/>
      <c r="H10" s="142">
        <f>1+H9</f>
        <v>1.08</v>
      </c>
    </row>
    <row r="11" spans="2:4" ht="12.75">
      <c r="B11" s="6">
        <v>3</v>
      </c>
      <c r="C11" s="8">
        <v>1168103</v>
      </c>
      <c r="D11" s="8">
        <f t="shared" si="0"/>
        <v>927277.8222323832</v>
      </c>
    </row>
    <row r="12" spans="2:6" ht="12.75">
      <c r="B12" s="6">
        <v>4</v>
      </c>
      <c r="C12" s="8">
        <v>1168103</v>
      </c>
      <c r="D12" s="8">
        <f t="shared" si="0"/>
        <v>858590.5761410955</v>
      </c>
      <c r="E12" s="4" t="s">
        <v>14</v>
      </c>
      <c r="F12" s="48">
        <v>5400000</v>
      </c>
    </row>
    <row r="13" spans="2:11" ht="12.75">
      <c r="B13" s="6">
        <v>5</v>
      </c>
      <c r="C13" s="8">
        <v>1168103</v>
      </c>
      <c r="D13" s="8">
        <f t="shared" si="0"/>
        <v>794991.2742047181</v>
      </c>
      <c r="J13" s="112" t="s">
        <v>90</v>
      </c>
      <c r="K13" s="123">
        <f>5400000*((1.08^6*0.08)/(1.08^6-1))</f>
        <v>1168103.0856366523</v>
      </c>
    </row>
    <row r="14" spans="2:4" ht="12.75">
      <c r="B14" s="7">
        <v>6</v>
      </c>
      <c r="C14" s="9">
        <v>1168103</v>
      </c>
      <c r="D14" s="8">
        <f t="shared" si="0"/>
        <v>736103.031671035</v>
      </c>
    </row>
    <row r="15" spans="2:11" ht="12.75">
      <c r="B15" s="13"/>
      <c r="C15" s="15"/>
      <c r="D15" s="16"/>
      <c r="J15" s="143" t="s">
        <v>125</v>
      </c>
      <c r="K15" s="144">
        <f>PMT(8%,6,5400000)</f>
        <v>-1168103.0856366525</v>
      </c>
    </row>
    <row r="16" spans="2:11" ht="12.75">
      <c r="B16" s="13"/>
      <c r="C16" t="s">
        <v>19</v>
      </c>
      <c r="D16" s="28">
        <f>SUM(D9:D15)</f>
        <v>5399999.604112057</v>
      </c>
      <c r="J16" s="143" t="s">
        <v>117</v>
      </c>
      <c r="K16" s="143"/>
    </row>
    <row r="17" spans="2:4" ht="12.75">
      <c r="B17" s="13"/>
      <c r="C17" s="15"/>
      <c r="D17" s="16"/>
    </row>
    <row r="18" spans="2:8" ht="12.75">
      <c r="B18" s="13"/>
      <c r="C18" s="15"/>
      <c r="D18" s="16"/>
      <c r="F18" s="50" t="s">
        <v>36</v>
      </c>
      <c r="G18" s="49"/>
      <c r="H18" s="49"/>
    </row>
    <row r="19" ht="12.75">
      <c r="G19" s="49" t="s">
        <v>37</v>
      </c>
    </row>
    <row r="22" spans="2:6" ht="12.75">
      <c r="B22" s="53" t="s">
        <v>26</v>
      </c>
      <c r="C22" s="57" t="s">
        <v>27</v>
      </c>
      <c r="D22" s="57" t="s">
        <v>28</v>
      </c>
      <c r="E22" s="53" t="s">
        <v>29</v>
      </c>
      <c r="F22" s="58" t="s">
        <v>31</v>
      </c>
    </row>
    <row r="23" spans="2:6" ht="12.75">
      <c r="B23" s="59"/>
      <c r="C23" s="60"/>
      <c r="D23" s="60"/>
      <c r="E23" s="61" t="s">
        <v>30</v>
      </c>
      <c r="F23" s="62"/>
    </row>
    <row r="24" spans="2:6" ht="12.75">
      <c r="B24" s="18">
        <v>0</v>
      </c>
      <c r="C24" s="22"/>
      <c r="D24" s="14"/>
      <c r="E24" s="5"/>
      <c r="F24" s="19">
        <v>5400000</v>
      </c>
    </row>
    <row r="25" spans="2:6" ht="12.75">
      <c r="B25" s="6">
        <v>1</v>
      </c>
      <c r="C25" s="8">
        <f aca="true" t="shared" si="1" ref="C25:C30">0.08*F24</f>
        <v>432000</v>
      </c>
      <c r="D25" s="8">
        <v>1168103.09</v>
      </c>
      <c r="E25" s="10">
        <f aca="true" t="shared" si="2" ref="E25:E30">D25-C25</f>
        <v>736103.0900000001</v>
      </c>
      <c r="F25" s="20">
        <f aca="true" t="shared" si="3" ref="F25:F30">F24-E25</f>
        <v>4663896.91</v>
      </c>
    </row>
    <row r="26" spans="2:6" ht="12.75">
      <c r="B26" s="6">
        <v>2</v>
      </c>
      <c r="C26" s="8">
        <f t="shared" si="1"/>
        <v>373111.7528</v>
      </c>
      <c r="D26" s="8">
        <v>1168103.09</v>
      </c>
      <c r="E26" s="10">
        <f t="shared" si="2"/>
        <v>794991.3372000001</v>
      </c>
      <c r="F26" s="20">
        <f t="shared" si="3"/>
        <v>3868905.5728</v>
      </c>
    </row>
    <row r="27" spans="2:6" ht="12.75">
      <c r="B27" s="6">
        <v>3</v>
      </c>
      <c r="C27" s="8">
        <f t="shared" si="1"/>
        <v>309512.445824</v>
      </c>
      <c r="D27" s="8">
        <v>1168103.09</v>
      </c>
      <c r="E27" s="10">
        <f t="shared" si="2"/>
        <v>858590.644176</v>
      </c>
      <c r="F27" s="20">
        <f t="shared" si="3"/>
        <v>3010314.9286240004</v>
      </c>
    </row>
    <row r="28" spans="2:6" ht="12.75">
      <c r="B28" s="6">
        <v>4</v>
      </c>
      <c r="C28" s="8">
        <f t="shared" si="1"/>
        <v>240825.19428992004</v>
      </c>
      <c r="D28" s="8">
        <v>1168103.09</v>
      </c>
      <c r="E28" s="10">
        <f t="shared" si="2"/>
        <v>927277.89571008</v>
      </c>
      <c r="F28" s="20">
        <f t="shared" si="3"/>
        <v>2083037.0329139205</v>
      </c>
    </row>
    <row r="29" spans="2:6" ht="12.75">
      <c r="B29" s="6">
        <v>5</v>
      </c>
      <c r="C29" s="8">
        <f t="shared" si="1"/>
        <v>166642.96263311364</v>
      </c>
      <c r="D29" s="8">
        <v>1168103.09</v>
      </c>
      <c r="E29" s="10">
        <f t="shared" si="2"/>
        <v>1001460.1273668865</v>
      </c>
      <c r="F29" s="20">
        <f t="shared" si="3"/>
        <v>1081576.905547034</v>
      </c>
    </row>
    <row r="30" spans="2:6" ht="12.75">
      <c r="B30" s="7">
        <v>6</v>
      </c>
      <c r="C30" s="9">
        <f t="shared" si="1"/>
        <v>86526.15244376272</v>
      </c>
      <c r="D30" s="8">
        <v>1168103.09</v>
      </c>
      <c r="E30" s="11">
        <f t="shared" si="2"/>
        <v>1081576.9375562374</v>
      </c>
      <c r="F30" s="21">
        <f t="shared" si="3"/>
        <v>-0.03200920345261693</v>
      </c>
    </row>
    <row r="35" ht="12.75">
      <c r="B35" t="s">
        <v>14</v>
      </c>
    </row>
  </sheetData>
  <printOptions/>
  <pageMargins left="0.75" right="0.75" top="1" bottom="1" header="0" footer="0"/>
  <pageSetup horizontalDpi="300" verticalDpi="300" orientation="portrait" r:id="rId4"/>
  <drawing r:id="rId3"/>
  <legacyDrawing r:id="rId2"/>
  <oleObjects>
    <oleObject progId="Equation.3" shapeId="157677" r:id="rId1"/>
  </oleObjects>
</worksheet>
</file>

<file path=xl/worksheets/sheet8.xml><?xml version="1.0" encoding="utf-8"?>
<worksheet xmlns="http://schemas.openxmlformats.org/spreadsheetml/2006/main" xmlns:r="http://schemas.openxmlformats.org/officeDocument/2006/relationships">
  <dimension ref="B3:H29"/>
  <sheetViews>
    <sheetView workbookViewId="0" topLeftCell="A1">
      <selection activeCell="G22" sqref="G22"/>
    </sheetView>
  </sheetViews>
  <sheetFormatPr defaultColWidth="11.421875" defaultRowHeight="12.75"/>
  <cols>
    <col min="4" max="4" width="12.28125" style="0" customWidth="1"/>
  </cols>
  <sheetData>
    <row r="3" spans="2:7" ht="12.75">
      <c r="B3" s="46" t="s">
        <v>15</v>
      </c>
      <c r="C3" s="55" t="s">
        <v>108</v>
      </c>
      <c r="D3" s="56"/>
      <c r="E3" s="29"/>
      <c r="F3" s="29"/>
      <c r="G3" s="29"/>
    </row>
    <row r="5" spans="2:8" ht="12.75">
      <c r="B5" s="31"/>
      <c r="C5" s="31"/>
      <c r="D5" s="53" t="s">
        <v>11</v>
      </c>
      <c r="F5" t="s">
        <v>23</v>
      </c>
      <c r="H5" s="139">
        <f>1+H6</f>
        <v>1.0274</v>
      </c>
    </row>
    <row r="6" spans="2:8" ht="12.75">
      <c r="B6" s="33"/>
      <c r="C6" s="33"/>
      <c r="D6" s="38" t="s">
        <v>21</v>
      </c>
      <c r="F6" t="s">
        <v>22</v>
      </c>
      <c r="H6" s="138">
        <v>0.0274</v>
      </c>
    </row>
    <row r="7" spans="2:8" ht="13.5" thickBot="1">
      <c r="B7" s="54" t="s">
        <v>3</v>
      </c>
      <c r="C7" s="54" t="s">
        <v>0</v>
      </c>
      <c r="D7" s="54" t="s">
        <v>0</v>
      </c>
      <c r="H7" t="s">
        <v>14</v>
      </c>
    </row>
    <row r="8" spans="2:8" ht="13.5" thickTop="1">
      <c r="B8" s="6">
        <v>1</v>
      </c>
      <c r="C8" s="8">
        <v>-2100</v>
      </c>
      <c r="D8" s="10">
        <f>C8*(1/POWER($H$5,B8))</f>
        <v>-2043.994549347868</v>
      </c>
      <c r="F8" s="12" t="s">
        <v>24</v>
      </c>
      <c r="G8" s="12"/>
      <c r="H8" s="12"/>
    </row>
    <row r="9" spans="2:8" ht="12.75">
      <c r="B9" s="6">
        <v>2</v>
      </c>
      <c r="C9" s="8">
        <v>-2100</v>
      </c>
      <c r="D9" s="10">
        <f aca="true" t="shared" si="0" ref="D9:D27">C9*(1/POWER($H$5,B9))</f>
        <v>-1989.4827227446642</v>
      </c>
      <c r="F9" s="12" t="s">
        <v>17</v>
      </c>
      <c r="G9" s="12"/>
      <c r="H9" s="12"/>
    </row>
    <row r="10" spans="2:4" ht="12.75">
      <c r="B10" s="6">
        <v>3</v>
      </c>
      <c r="C10" s="8">
        <v>-2100</v>
      </c>
      <c r="D10" s="10">
        <f t="shared" si="0"/>
        <v>-1936.4246863389758</v>
      </c>
    </row>
    <row r="11" spans="2:4" ht="12.75">
      <c r="B11" s="6">
        <v>4</v>
      </c>
      <c r="C11" s="8">
        <v>-2100</v>
      </c>
      <c r="D11" s="10">
        <f t="shared" si="0"/>
        <v>-1884.7816686188203</v>
      </c>
    </row>
    <row r="12" spans="2:8" ht="12.75">
      <c r="B12" s="6">
        <v>5</v>
      </c>
      <c r="C12" s="8">
        <v>-2100</v>
      </c>
      <c r="D12" s="10">
        <f t="shared" si="0"/>
        <v>-1834.5159320798327</v>
      </c>
      <c r="F12" t="s">
        <v>16</v>
      </c>
      <c r="G12" s="47">
        <v>32000</v>
      </c>
      <c r="H12" t="s">
        <v>121</v>
      </c>
    </row>
    <row r="13" spans="2:4" ht="12.75">
      <c r="B13" s="6">
        <v>6</v>
      </c>
      <c r="C13" s="8">
        <v>-2100</v>
      </c>
      <c r="D13" s="10">
        <f t="shared" si="0"/>
        <v>-1785.5907456490486</v>
      </c>
    </row>
    <row r="14" spans="2:7" ht="12.75">
      <c r="B14" s="6">
        <v>7</v>
      </c>
      <c r="C14" s="8">
        <v>-2100</v>
      </c>
      <c r="D14" s="10">
        <f t="shared" si="0"/>
        <v>-1737.9703578441192</v>
      </c>
      <c r="F14" t="s">
        <v>18</v>
      </c>
      <c r="G14" s="47">
        <f>D29</f>
        <v>-32007.13380751934</v>
      </c>
    </row>
    <row r="15" spans="2:8" ht="12.75">
      <c r="B15" s="6">
        <v>8</v>
      </c>
      <c r="C15" s="8">
        <v>-2100</v>
      </c>
      <c r="D15" s="10">
        <f t="shared" si="0"/>
        <v>-1691.6199706483544</v>
      </c>
      <c r="F15" s="17"/>
      <c r="G15" s="17"/>
      <c r="H15" s="17"/>
    </row>
    <row r="16" spans="2:4" ht="12.75">
      <c r="B16" s="6">
        <v>9</v>
      </c>
      <c r="C16" s="8">
        <v>-2100</v>
      </c>
      <c r="D16" s="10">
        <f t="shared" si="0"/>
        <v>-1646.505714082494</v>
      </c>
    </row>
    <row r="17" spans="2:8" ht="12.75">
      <c r="B17" s="6">
        <v>10</v>
      </c>
      <c r="C17" s="8">
        <v>-2100</v>
      </c>
      <c r="D17" s="10">
        <f t="shared" si="0"/>
        <v>-1602.5946214546364</v>
      </c>
      <c r="F17" t="s">
        <v>20</v>
      </c>
      <c r="G17" s="29">
        <f>SUM(G12:G14)</f>
        <v>-7.133807519341644</v>
      </c>
      <c r="H17" t="s">
        <v>120</v>
      </c>
    </row>
    <row r="18" spans="2:4" ht="12.75">
      <c r="B18" s="6">
        <v>11</v>
      </c>
      <c r="C18" s="8">
        <v>-2100</v>
      </c>
      <c r="D18" s="10">
        <f t="shared" si="0"/>
        <v>-1559.854605270232</v>
      </c>
    </row>
    <row r="19" spans="2:4" ht="12.75">
      <c r="B19" s="6">
        <v>12</v>
      </c>
      <c r="C19" s="8">
        <v>-2100</v>
      </c>
      <c r="D19" s="10">
        <f t="shared" si="0"/>
        <v>-1518.2544337845356</v>
      </c>
    </row>
    <row r="20" spans="2:4" ht="12.75">
      <c r="B20" s="6">
        <v>13</v>
      </c>
      <c r="C20" s="8">
        <v>-2100</v>
      </c>
      <c r="D20" s="10">
        <f t="shared" si="0"/>
        <v>-1477.7637081803928</v>
      </c>
    </row>
    <row r="21" spans="2:4" ht="12.75">
      <c r="B21" s="6">
        <v>14</v>
      </c>
      <c r="C21" s="8">
        <v>-2100</v>
      </c>
      <c r="D21" s="10">
        <f t="shared" si="0"/>
        <v>-1438.3528403546745</v>
      </c>
    </row>
    <row r="22" spans="2:4" ht="12.75">
      <c r="B22" s="6">
        <v>15</v>
      </c>
      <c r="C22" s="8">
        <v>-2100</v>
      </c>
      <c r="D22" s="10">
        <f t="shared" si="0"/>
        <v>-1399.9930312971328</v>
      </c>
    </row>
    <row r="23" spans="2:4" ht="12.75">
      <c r="B23" s="6">
        <v>16</v>
      </c>
      <c r="C23" s="8">
        <v>-2100</v>
      </c>
      <c r="D23" s="10">
        <f t="shared" si="0"/>
        <v>-1362.6562500458758</v>
      </c>
    </row>
    <row r="24" spans="2:4" ht="12.75">
      <c r="B24" s="6">
        <v>17</v>
      </c>
      <c r="C24" s="8">
        <v>-2100</v>
      </c>
      <c r="D24" s="10">
        <f t="shared" si="0"/>
        <v>-1326.3152132040836</v>
      </c>
    </row>
    <row r="25" spans="2:4" ht="12.75">
      <c r="B25" s="6">
        <v>18</v>
      </c>
      <c r="C25" s="8">
        <v>-2100</v>
      </c>
      <c r="D25" s="10">
        <f t="shared" si="0"/>
        <v>-1290.9433650030014</v>
      </c>
    </row>
    <row r="26" spans="2:4" ht="12.75">
      <c r="B26" s="6">
        <v>19</v>
      </c>
      <c r="C26" s="8">
        <v>-2100</v>
      </c>
      <c r="D26" s="10">
        <f t="shared" si="0"/>
        <v>-1256.5148578966334</v>
      </c>
    </row>
    <row r="27" spans="2:7" ht="12.75">
      <c r="B27" s="7">
        <v>20</v>
      </c>
      <c r="C27" s="9">
        <v>-2100</v>
      </c>
      <c r="D27" s="10">
        <f t="shared" si="0"/>
        <v>-1223.0045336739668</v>
      </c>
      <c r="F27" s="130" t="s">
        <v>119</v>
      </c>
      <c r="G27" s="131"/>
    </row>
    <row r="28" spans="2:7" ht="12.75">
      <c r="B28" s="1" t="s">
        <v>14</v>
      </c>
      <c r="F28" s="132" t="s">
        <v>117</v>
      </c>
      <c r="G28" s="140">
        <f>RATE(20,-2100,32000)</f>
        <v>0.027423843049333856</v>
      </c>
    </row>
    <row r="29" spans="3:4" ht="12.75">
      <c r="C29" t="s">
        <v>19</v>
      </c>
      <c r="D29" s="28">
        <f>SUM(D8:D28)</f>
        <v>-32007.13380751934</v>
      </c>
    </row>
  </sheetData>
  <printOptions/>
  <pageMargins left="0.75" right="0.75" top="1" bottom="1" header="0" footer="0"/>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dimension ref="B3:G43"/>
  <sheetViews>
    <sheetView workbookViewId="0" topLeftCell="A24">
      <selection activeCell="C42" sqref="C42"/>
    </sheetView>
  </sheetViews>
  <sheetFormatPr defaultColWidth="11.421875" defaultRowHeight="12.75"/>
  <cols>
    <col min="2" max="2" width="12.00390625" style="0" customWidth="1"/>
  </cols>
  <sheetData>
    <row r="3" spans="2:7" ht="12.75">
      <c r="B3" s="29" t="s">
        <v>118</v>
      </c>
      <c r="C3" s="29"/>
      <c r="D3" s="29"/>
      <c r="E3" s="29"/>
      <c r="F3" s="29"/>
      <c r="G3" s="29"/>
    </row>
    <row r="9" ht="12.75">
      <c r="B9" s="137">
        <v>42000</v>
      </c>
    </row>
    <row r="13" ht="12.75">
      <c r="B13" t="s">
        <v>92</v>
      </c>
    </row>
    <row r="16" ht="12.75">
      <c r="D16" t="s">
        <v>91</v>
      </c>
    </row>
    <row r="18" ht="12.75">
      <c r="B18" t="s">
        <v>93</v>
      </c>
    </row>
    <row r="20" ht="12.75">
      <c r="B20" s="49" t="s">
        <v>94</v>
      </c>
    </row>
    <row r="40" spans="2:4" ht="12.75">
      <c r="B40" s="134" t="s">
        <v>95</v>
      </c>
      <c r="C40" s="135">
        <f>-LN(1-42000/2000*0.03)/(LN(1+0.03))</f>
        <v>33.63641954160311</v>
      </c>
      <c r="D40" s="136" t="s">
        <v>96</v>
      </c>
    </row>
    <row r="42" spans="2:3" ht="12.75">
      <c r="B42" s="130" t="s">
        <v>116</v>
      </c>
      <c r="C42" s="131">
        <f>NPER(3%,-2000,42000)</f>
        <v>33.63641954160311</v>
      </c>
    </row>
    <row r="43" spans="2:3" ht="12.75">
      <c r="B43" s="132" t="s">
        <v>117</v>
      </c>
      <c r="C43" s="133"/>
    </row>
  </sheetData>
  <printOptions/>
  <pageMargins left="0.75" right="0.75" top="1" bottom="1" header="0" footer="0"/>
  <pageSetup horizontalDpi="300" verticalDpi="300" orientation="portrait" r:id="rId4"/>
  <drawing r:id="rId3"/>
  <legacyDrawing r:id="rId2"/>
  <oleObjects>
    <oleObject progId="Equation.3" shapeId="4669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Marco Plaza Vidaurre</cp:lastModifiedBy>
  <dcterms:created xsi:type="dcterms:W3CDTF">2003-01-26T23:11:06Z</dcterms:created>
  <dcterms:modified xsi:type="dcterms:W3CDTF">2003-11-02T21:26:40Z</dcterms:modified>
  <cp:category/>
  <cp:version/>
  <cp:contentType/>
  <cp:contentStatus/>
</cp:coreProperties>
</file>